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Z:\Shared\Technical Writing\05 Regulatory Certifications\01 Conflict Minerals\"/>
    </mc:Choice>
  </mc:AlternateContent>
  <xr:revisionPtr revIDLastSave="0" documentId="8_{D51C8499-FE0C-4A72-924E-12DCDC8FF63B}"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85" yWindow="645" windowWidth="29835" windowHeight="1555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5" l="1"/>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5" i="5" s="1"/>
  <c r="C4"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6" i="5"/>
  <c r="E16" i="5"/>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V41" i="5"/>
  <c r="E41" i="5"/>
  <c r="X41" i="5" s="1"/>
  <c r="V42" i="5"/>
  <c r="E42" i="5"/>
  <c r="X42" i="5" s="1"/>
  <c r="V43" i="5"/>
  <c r="E43" i="5"/>
  <c r="V44" i="5"/>
  <c r="E44" i="5"/>
  <c r="V45" i="5"/>
  <c r="E45" i="5"/>
  <c r="X45" i="5" s="1"/>
  <c r="V46" i="5"/>
  <c r="E46" i="5"/>
  <c r="X46" i="5" s="1"/>
  <c r="V47" i="5"/>
  <c r="E47" i="5"/>
  <c r="X47" i="5" s="1"/>
  <c r="V48" i="5"/>
  <c r="E48" i="5"/>
  <c r="V49" i="5"/>
  <c r="E49" i="5"/>
  <c r="X49" i="5" s="1"/>
  <c r="V50" i="5"/>
  <c r="E50" i="5"/>
  <c r="X50" i="5" s="1"/>
  <c r="V51" i="5"/>
  <c r="E51" i="5"/>
  <c r="X51" i="5" s="1"/>
  <c r="V52" i="5"/>
  <c r="E52" i="5"/>
  <c r="X52" i="5" s="1"/>
  <c r="V53" i="5"/>
  <c r="E53" i="5"/>
  <c r="X53" i="5" s="1"/>
  <c r="V54" i="5"/>
  <c r="E54" i="5"/>
  <c r="X54" i="5" s="1"/>
  <c r="V55" i="5"/>
  <c r="E55" i="5"/>
  <c r="X55" i="5" s="1"/>
  <c r="V56" i="5"/>
  <c r="E56" i="5"/>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X82" i="5" s="1"/>
  <c r="V83" i="5"/>
  <c r="E83" i="5"/>
  <c r="X83" i="5" s="1"/>
  <c r="V84" i="5"/>
  <c r="E84" i="5"/>
  <c r="V85" i="5"/>
  <c r="E85" i="5"/>
  <c r="X85" i="5" s="1"/>
  <c r="V86" i="5"/>
  <c r="E86" i="5"/>
  <c r="X86" i="5" s="1"/>
  <c r="V87" i="5"/>
  <c r="E87" i="5"/>
  <c r="V88" i="5"/>
  <c r="E88" i="5"/>
  <c r="X88" i="5" s="1"/>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X99" i="5" s="1"/>
  <c r="V100" i="5"/>
  <c r="E100" i="5"/>
  <c r="V101" i="5"/>
  <c r="E101" i="5"/>
  <c r="X101" i="5" s="1"/>
  <c r="V102" i="5"/>
  <c r="E102" i="5"/>
  <c r="X102" i="5" s="1"/>
  <c r="V103" i="5"/>
  <c r="E103" i="5"/>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X135" i="5" s="1"/>
  <c r="V136" i="5"/>
  <c r="E136" i="5"/>
  <c r="V137" i="5"/>
  <c r="E137" i="5"/>
  <c r="X137" i="5" s="1"/>
  <c r="V138" i="5"/>
  <c r="E138" i="5"/>
  <c r="X138" i="5" s="1"/>
  <c r="V139" i="5"/>
  <c r="E139" i="5"/>
  <c r="X139" i="5" s="1"/>
  <c r="V140" i="5"/>
  <c r="E140" i="5"/>
  <c r="V141" i="5"/>
  <c r="E141" i="5"/>
  <c r="X141" i="5" s="1"/>
  <c r="V142" i="5"/>
  <c r="E142" i="5"/>
  <c r="X142" i="5" s="1"/>
  <c r="V143" i="5"/>
  <c r="E143" i="5"/>
  <c r="X143" i="5" s="1"/>
  <c r="V144" i="5"/>
  <c r="E144" i="5"/>
  <c r="V145" i="5"/>
  <c r="E145" i="5"/>
  <c r="X145" i="5" s="1"/>
  <c r="V146" i="5"/>
  <c r="E146" i="5"/>
  <c r="X146" i="5" s="1"/>
  <c r="V147" i="5"/>
  <c r="E147" i="5"/>
  <c r="X147" i="5" s="1"/>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X159" i="5" s="1"/>
  <c r="V160" i="5"/>
  <c r="E160" i="5"/>
  <c r="V161" i="5"/>
  <c r="E161" i="5"/>
  <c r="X161" i="5" s="1"/>
  <c r="V162" i="5"/>
  <c r="E162" i="5"/>
  <c r="X162" i="5" s="1"/>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X241" i="5" s="1"/>
  <c r="V242" i="5"/>
  <c r="E242" i="5"/>
  <c r="X242" i="5" s="1"/>
  <c r="V243" i="5"/>
  <c r="E243" i="5"/>
  <c r="V244" i="5"/>
  <c r="E244" i="5"/>
  <c r="X244" i="5" s="1"/>
  <c r="V245" i="5"/>
  <c r="E245" i="5"/>
  <c r="X245" i="5" s="1"/>
  <c r="V246" i="5"/>
  <c r="E246" i="5"/>
  <c r="X246" i="5" s="1"/>
  <c r="V247" i="5"/>
  <c r="E247" i="5"/>
  <c r="X247" i="5" s="1"/>
  <c r="V248" i="5"/>
  <c r="E248" i="5"/>
  <c r="V249" i="5"/>
  <c r="E249" i="5"/>
  <c r="X249" i="5" s="1"/>
  <c r="V250" i="5"/>
  <c r="E250" i="5"/>
  <c r="X250" i="5" s="1"/>
  <c r="V251" i="5"/>
  <c r="E251" i="5"/>
  <c r="V252" i="5"/>
  <c r="E252" i="5"/>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V281" i="5"/>
  <c r="E281" i="5"/>
  <c r="X281" i="5" s="1"/>
  <c r="V282" i="5"/>
  <c r="E282" i="5"/>
  <c r="X282" i="5" s="1"/>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X304" i="5" s="1"/>
  <c r="V305" i="5"/>
  <c r="E305" i="5"/>
  <c r="X305" i="5" s="1"/>
  <c r="V306" i="5"/>
  <c r="E306" i="5"/>
  <c r="X306" i="5" s="1"/>
  <c r="V307" i="5"/>
  <c r="E307" i="5"/>
  <c r="X307" i="5" s="1"/>
  <c r="V308" i="5"/>
  <c r="E308" i="5"/>
  <c r="V309" i="5"/>
  <c r="E309" i="5"/>
  <c r="X309" i="5" s="1"/>
  <c r="V310" i="5"/>
  <c r="E310" i="5"/>
  <c r="X310" i="5" s="1"/>
  <c r="V311" i="5"/>
  <c r="E311" i="5"/>
  <c r="V312" i="5"/>
  <c r="E312" i="5"/>
  <c r="V313" i="5"/>
  <c r="E313" i="5"/>
  <c r="X313" i="5" s="1"/>
  <c r="V314" i="5"/>
  <c r="E314" i="5"/>
  <c r="X314" i="5" s="1"/>
  <c r="V315" i="5"/>
  <c r="E315" i="5"/>
  <c r="V316" i="5"/>
  <c r="E316" i="5"/>
  <c r="V317" i="5"/>
  <c r="E317" i="5"/>
  <c r="X317" i="5" s="1"/>
  <c r="V318" i="5"/>
  <c r="E318" i="5"/>
  <c r="X318" i="5" s="1"/>
  <c r="V319" i="5"/>
  <c r="E319" i="5"/>
  <c r="V320" i="5"/>
  <c r="E320" i="5"/>
  <c r="V321" i="5"/>
  <c r="E321" i="5"/>
  <c r="X321" i="5" s="1"/>
  <c r="V322" i="5"/>
  <c r="E322" i="5"/>
  <c r="X322" i="5" s="1"/>
  <c r="V323" i="5"/>
  <c r="E323" i="5"/>
  <c r="V324" i="5"/>
  <c r="E324" i="5"/>
  <c r="V325" i="5"/>
  <c r="E325" i="5"/>
  <c r="X325" i="5" s="1"/>
  <c r="V326" i="5"/>
  <c r="E326" i="5"/>
  <c r="X326" i="5" s="1"/>
  <c r="V327" i="5"/>
  <c r="E327" i="5"/>
  <c r="V328" i="5"/>
  <c r="E328" i="5"/>
  <c r="V329" i="5"/>
  <c r="E329" i="5"/>
  <c r="X329" i="5" s="1"/>
  <c r="V330" i="5"/>
  <c r="E330" i="5"/>
  <c r="X330" i="5" s="1"/>
  <c r="V331" i="5"/>
  <c r="E331" i="5"/>
  <c r="V332" i="5"/>
  <c r="E332" i="5"/>
  <c r="V333" i="5"/>
  <c r="E333" i="5"/>
  <c r="X333" i="5" s="1"/>
  <c r="V334" i="5"/>
  <c r="E334" i="5"/>
  <c r="X334" i="5" s="1"/>
  <c r="V335" i="5"/>
  <c r="E335" i="5"/>
  <c r="V336" i="5"/>
  <c r="E336" i="5"/>
  <c r="X336" i="5" s="1"/>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V353" i="5"/>
  <c r="E353" i="5"/>
  <c r="X353" i="5" s="1"/>
  <c r="V354" i="5"/>
  <c r="E354" i="5"/>
  <c r="X354" i="5" s="1"/>
  <c r="V355" i="5"/>
  <c r="E355" i="5"/>
  <c r="V356" i="5"/>
  <c r="E356" i="5"/>
  <c r="V357" i="5"/>
  <c r="E357" i="5"/>
  <c r="X357" i="5" s="1"/>
  <c r="V358" i="5"/>
  <c r="E358" i="5"/>
  <c r="X358" i="5" s="1"/>
  <c r="V359" i="5"/>
  <c r="E359" i="5"/>
  <c r="V360" i="5"/>
  <c r="E360" i="5"/>
  <c r="V361" i="5"/>
  <c r="E361" i="5"/>
  <c r="X361" i="5" s="1"/>
  <c r="V362" i="5"/>
  <c r="E362" i="5"/>
  <c r="X362" i="5" s="1"/>
  <c r="V363" i="5"/>
  <c r="E363" i="5"/>
  <c r="V364" i="5"/>
  <c r="E364" i="5"/>
  <c r="X364" i="5" s="1"/>
  <c r="V365" i="5"/>
  <c r="E365" i="5"/>
  <c r="X365" i="5" s="1"/>
  <c r="V366" i="5"/>
  <c r="E366" i="5"/>
  <c r="X366" i="5" s="1"/>
  <c r="V367" i="5"/>
  <c r="E367" i="5"/>
  <c r="V368" i="5"/>
  <c r="E368" i="5"/>
  <c r="V369" i="5"/>
  <c r="E369" i="5"/>
  <c r="X369" i="5" s="1"/>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V473" i="5"/>
  <c r="E473" i="5"/>
  <c r="X473" i="5" s="1"/>
  <c r="V474" i="5"/>
  <c r="E474" i="5"/>
  <c r="X474" i="5" s="1"/>
  <c r="V475" i="5"/>
  <c r="E475" i="5"/>
  <c r="V476" i="5"/>
  <c r="E476" i="5"/>
  <c r="X476" i="5" s="1"/>
  <c r="V477" i="5"/>
  <c r="E477" i="5"/>
  <c r="X477" i="5" s="1"/>
  <c r="V478" i="5"/>
  <c r="E478" i="5"/>
  <c r="X478" i="5" s="1"/>
  <c r="V479" i="5"/>
  <c r="E479" i="5"/>
  <c r="X479" i="5" s="1"/>
  <c r="V480" i="5"/>
  <c r="E480" i="5"/>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V869" i="5"/>
  <c r="E869" i="5"/>
  <c r="X869" i="5" s="1"/>
  <c r="V870" i="5"/>
  <c r="E870" i="5"/>
  <c r="X870" i="5" s="1"/>
  <c r="V871" i="5"/>
  <c r="E871" i="5"/>
  <c r="V872" i="5"/>
  <c r="E872" i="5"/>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V896" i="5"/>
  <c r="E896" i="5"/>
  <c r="X896" i="5" s="1"/>
  <c r="V897" i="5"/>
  <c r="E897" i="5"/>
  <c r="X897" i="5" s="1"/>
  <c r="V898" i="5"/>
  <c r="E898" i="5"/>
  <c r="X898" i="5" s="1"/>
  <c r="V899" i="5"/>
  <c r="E899" i="5"/>
  <c r="X899" i="5" s="1"/>
  <c r="V900" i="5"/>
  <c r="E900" i="5"/>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X970" i="5" s="1"/>
  <c r="V971" i="5"/>
  <c r="E971" i="5"/>
  <c r="V972" i="5"/>
  <c r="E972" i="5"/>
  <c r="X972" i="5" s="1"/>
  <c r="V973" i="5"/>
  <c r="E973" i="5"/>
  <c r="X973" i="5" s="1"/>
  <c r="V974" i="5"/>
  <c r="E974" i="5"/>
  <c r="X974" i="5" s="1"/>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V1036" i="5"/>
  <c r="E1036" i="5"/>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V1073" i="5"/>
  <c r="E1073" i="5"/>
  <c r="X1073" i="5" s="1"/>
  <c r="V1074" i="5"/>
  <c r="E1074" i="5"/>
  <c r="X1074" i="5" s="1"/>
  <c r="V1075" i="5"/>
  <c r="E1075" i="5"/>
  <c r="X1075" i="5" s="1"/>
  <c r="V1076" i="5"/>
  <c r="E1076" i="5"/>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X1113" i="5" s="1"/>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V1192" i="5"/>
  <c r="E1192" i="5"/>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V1556" i="5"/>
  <c r="E1556" i="5"/>
  <c r="X1556" i="5" s="1"/>
  <c r="V1557" i="5"/>
  <c r="E1557" i="5"/>
  <c r="X1557" i="5" s="1"/>
  <c r="V1558" i="5"/>
  <c r="E1558" i="5"/>
  <c r="X1558" i="5" s="1"/>
  <c r="V1559" i="5"/>
  <c r="E1559" i="5"/>
  <c r="V1560" i="5"/>
  <c r="E1560" i="5"/>
  <c r="V1561" i="5"/>
  <c r="E1561" i="5"/>
  <c r="X1561" i="5" s="1"/>
  <c r="V1562" i="5"/>
  <c r="E1562" i="5"/>
  <c r="X1562" i="5" s="1"/>
  <c r="V1563" i="5"/>
  <c r="E1563" i="5"/>
  <c r="V1564" i="5"/>
  <c r="E1564" i="5"/>
  <c r="V1565" i="5"/>
  <c r="E1565" i="5"/>
  <c r="X1565" i="5" s="1"/>
  <c r="V1566" i="5"/>
  <c r="E1566" i="5"/>
  <c r="X1566" i="5" s="1"/>
  <c r="V1567" i="5"/>
  <c r="E1567" i="5"/>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V1588" i="5"/>
  <c r="E1588" i="5"/>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V1608" i="5"/>
  <c r="E1608" i="5"/>
  <c r="V1609" i="5"/>
  <c r="E1609" i="5"/>
  <c r="X1609" i="5" s="1"/>
  <c r="V1610" i="5"/>
  <c r="E1610" i="5"/>
  <c r="X1610" i="5" s="1"/>
  <c r="V1611" i="5"/>
  <c r="E1611" i="5"/>
  <c r="V1612" i="5"/>
  <c r="E1612" i="5"/>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V1741" i="5"/>
  <c r="E1741" i="5"/>
  <c r="X1741" i="5" s="1"/>
  <c r="V1742" i="5"/>
  <c r="E1742" i="5"/>
  <c r="X1742" i="5" s="1"/>
  <c r="V1743" i="5"/>
  <c r="E1743" i="5"/>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V1772" i="5"/>
  <c r="E1772" i="5"/>
  <c r="V1773" i="5"/>
  <c r="E1773" i="5"/>
  <c r="X1773" i="5" s="1"/>
  <c r="V1774" i="5"/>
  <c r="E1774" i="5"/>
  <c r="X1774" i="5" s="1"/>
  <c r="V1775" i="5"/>
  <c r="E1775" i="5"/>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V1796" i="5"/>
  <c r="E1796" i="5"/>
  <c r="V1797" i="5"/>
  <c r="E1797" i="5"/>
  <c r="X1797" i="5" s="1"/>
  <c r="V1798" i="5"/>
  <c r="E1798" i="5"/>
  <c r="X1798" i="5" s="1"/>
  <c r="V1799" i="5"/>
  <c r="E1799" i="5"/>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V2144" i="5"/>
  <c r="E2144" i="5"/>
  <c r="V2145" i="5"/>
  <c r="E2145" i="5"/>
  <c r="X2145" i="5" s="1"/>
  <c r="V2146" i="5"/>
  <c r="E2146" i="5"/>
  <c r="X2146" i="5" s="1"/>
  <c r="V2147" i="5"/>
  <c r="E2147" i="5"/>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X2163" i="5" s="1"/>
  <c r="V2164" i="5"/>
  <c r="E2164" i="5"/>
  <c r="X2164" i="5" s="1"/>
  <c r="V2165" i="5"/>
  <c r="E2165" i="5"/>
  <c r="X2165" i="5" s="1"/>
  <c r="V2166" i="5"/>
  <c r="E2166" i="5"/>
  <c r="X2166" i="5" s="1"/>
  <c r="V2167" i="5"/>
  <c r="E2167" i="5"/>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D12" i="6" s="1"/>
  <c r="B11" i="6"/>
  <c r="G11" i="6"/>
  <c r="H11" i="6" s="1"/>
  <c r="D11" i="6" s="1"/>
  <c r="G10" i="6"/>
  <c r="H10" i="6"/>
  <c r="D10" i="6" s="1"/>
  <c r="G9" i="6"/>
  <c r="H9" i="6" s="1"/>
  <c r="D9" i="6" s="1"/>
  <c r="B8" i="6"/>
  <c r="G8" i="6" s="1"/>
  <c r="H8" i="6" s="1"/>
  <c r="B7" i="6"/>
  <c r="G7" i="6" s="1"/>
  <c r="H7" i="6" s="1"/>
  <c r="D7" i="6" s="1"/>
  <c r="B6" i="6"/>
  <c r="G6" i="6"/>
  <c r="B5" i="6"/>
  <c r="F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B39" i="4" s="1"/>
  <c r="B69" i="4" s="1"/>
  <c r="A50"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40" i="5"/>
  <c r="X56"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32" i="6" s="1"/>
  <c r="G32" i="6" s="1"/>
  <c r="F2442" i="5"/>
  <c r="J2442" i="5"/>
  <c r="I2442" i="5"/>
  <c r="H2442" i="5"/>
  <c r="AB2460" i="5"/>
  <c r="F2497" i="5"/>
  <c r="R2497" i="5"/>
  <c r="J2497" i="5"/>
  <c r="I2497" i="5"/>
  <c r="H2497" i="5"/>
  <c r="S2501" i="5"/>
  <c r="F64" i="6"/>
  <c r="G5" i="6"/>
  <c r="H5" i="6"/>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F4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3" i="4" s="1"/>
  <c r="A37"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C16" i="6" s="1"/>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520" i="5"/>
  <c r="X363" i="5"/>
  <c r="X456" i="5"/>
  <c r="S598" i="5"/>
  <c r="X504" i="5"/>
  <c r="X503" i="5"/>
  <c r="X323" i="5"/>
  <c r="X360" i="5"/>
  <c r="X488" i="5"/>
  <c r="X555" i="5"/>
  <c r="X535" i="5"/>
  <c r="X387" i="5"/>
  <c r="S532" i="5"/>
  <c r="X356" i="5"/>
  <c r="S356" i="5"/>
  <c r="S343" i="5"/>
  <c r="X331" i="5"/>
  <c r="X451" i="5"/>
  <c r="X335" i="5"/>
  <c r="X315" i="5"/>
  <c r="S315" i="5"/>
  <c r="X96" i="5"/>
  <c r="X48" i="5"/>
  <c r="X327" i="5"/>
  <c r="X311" i="5"/>
  <c r="S357" i="5"/>
  <c r="X383" i="5"/>
  <c r="S383" i="5"/>
  <c r="X92" i="5"/>
  <c r="X76" i="5"/>
  <c r="X44" i="5"/>
  <c r="X319"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508"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X1660" i="5"/>
  <c r="I1652" i="5"/>
  <c r="J1644"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B52" i="6"/>
  <c r="G52" i="6" s="1"/>
  <c r="B37" i="6"/>
  <c r="G37" i="6"/>
  <c r="B42" i="6"/>
  <c r="G42" i="6"/>
  <c r="B40" i="6"/>
  <c r="G40" i="6" s="1"/>
  <c r="H40" i="6" s="1"/>
  <c r="D40" i="6" s="1"/>
  <c r="B50" i="6"/>
  <c r="G50" i="6" s="1"/>
  <c r="B25" i="6"/>
  <c r="G25" i="6" s="1"/>
  <c r="H25" i="6" s="1"/>
  <c r="D25" i="6" s="1"/>
  <c r="B35" i="6"/>
  <c r="G35" i="6" s="1"/>
  <c r="B39" i="6"/>
  <c r="G39" i="6"/>
  <c r="F24" i="6"/>
  <c r="B44" i="6"/>
  <c r="G44" i="6" s="1"/>
  <c r="B49" i="6"/>
  <c r="G49" i="6"/>
  <c r="B34" i="6"/>
  <c r="G34" i="6"/>
  <c r="B29" i="6"/>
  <c r="G29" i="6" s="1"/>
  <c r="B24" i="6"/>
  <c r="G24" i="6"/>
  <c r="G19" i="6"/>
  <c r="H19" i="6"/>
  <c r="D19" i="6" s="1"/>
  <c r="F2426" i="5"/>
  <c r="R2426" i="5"/>
  <c r="J2426" i="5"/>
  <c r="I2426" i="5"/>
  <c r="H2426" i="5"/>
  <c r="D5" i="6"/>
  <c r="F2446" i="5"/>
  <c r="H2446" i="5"/>
  <c r="J2446" i="5"/>
  <c r="I2446" i="5"/>
  <c r="R2446" i="5"/>
  <c r="G22" i="6"/>
  <c r="H22" i="6" s="1"/>
  <c r="B47" i="6"/>
  <c r="G47" i="6" s="1"/>
  <c r="J2504" i="5"/>
  <c r="I2504" i="5"/>
  <c r="H2504" i="5"/>
  <c r="R2504" i="5"/>
  <c r="F2504" i="5"/>
  <c r="X2504" i="5"/>
  <c r="F2434" i="5"/>
  <c r="R2434" i="5"/>
  <c r="J2434" i="5"/>
  <c r="I2434" i="5"/>
  <c r="H2434" i="5"/>
  <c r="H2459" i="5"/>
  <c r="R2459" i="5"/>
  <c r="J2459" i="5"/>
  <c r="I2459" i="5"/>
  <c r="F2459" i="5"/>
  <c r="X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c r="B36" i="6"/>
  <c r="G36" i="6"/>
  <c r="G20" i="6"/>
  <c r="H20" i="6"/>
  <c r="K66" i="6" s="1"/>
  <c r="B45" i="6"/>
  <c r="G45" i="6" s="1"/>
  <c r="D17" i="6"/>
  <c r="H2439" i="5"/>
  <c r="F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H46" i="6" s="1"/>
  <c r="D46" i="6" s="1"/>
  <c r="F36" i="6"/>
  <c r="H36" i="6"/>
  <c r="D36" i="6" s="1"/>
  <c r="J2479" i="5"/>
  <c r="I2479" i="5"/>
  <c r="R2479" i="5"/>
  <c r="H2479" i="5"/>
  <c r="F2479" i="5"/>
  <c r="F66" i="6"/>
  <c r="F35" i="6"/>
  <c r="F40" i="6"/>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812"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X996" i="5"/>
  <c r="R996" i="5"/>
  <c r="J996" i="5"/>
  <c r="I996" i="5"/>
  <c r="F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s="1"/>
  <c r="F39" i="6"/>
  <c r="H39" i="6" s="1"/>
  <c r="D39"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140" i="5"/>
  <c r="X611" i="5"/>
  <c r="S611" i="5"/>
  <c r="S601" i="5"/>
  <c r="X340" i="5"/>
  <c r="X467" i="5"/>
  <c r="X427" i="5"/>
  <c r="X472" i="5"/>
  <c r="X287" i="5"/>
  <c r="X407" i="5"/>
  <c r="X152" i="5"/>
  <c r="X180" i="5"/>
  <c r="X375" i="5"/>
  <c r="X232" i="5"/>
  <c r="X296" i="5"/>
  <c r="X192" i="5"/>
  <c r="X176" i="5"/>
  <c r="X276" i="5"/>
  <c r="X567" i="5"/>
  <c r="X151" i="5"/>
  <c r="X596" i="5"/>
  <c r="X91" i="5"/>
  <c r="X524" i="5"/>
  <c r="X496" i="5"/>
  <c r="X103" i="5"/>
  <c r="X320" i="5"/>
  <c r="X212" i="5"/>
  <c r="X339" i="5"/>
  <c r="X188" i="5"/>
  <c r="X359" i="5"/>
  <c r="X328" i="5"/>
  <c r="X591" i="5"/>
  <c r="X204" i="5"/>
  <c r="X595" i="5"/>
  <c r="X411" i="5"/>
  <c r="X439" i="5"/>
  <c r="X600" i="5"/>
  <c r="S600" i="5"/>
  <c r="X447" i="5"/>
  <c r="X251" i="5"/>
  <c r="X423" i="5"/>
  <c r="X191" i="5"/>
  <c r="X243" i="5"/>
  <c r="X403" i="5"/>
  <c r="X108" i="5"/>
  <c r="X112" i="5"/>
  <c r="X168" i="5"/>
  <c r="X164" i="5"/>
  <c r="X308" i="5"/>
  <c r="X200" i="5"/>
  <c r="X316" i="5"/>
  <c r="X144" i="5"/>
  <c r="X208" i="5"/>
  <c r="S382" i="5"/>
  <c r="X224" i="5"/>
  <c r="X256" i="5"/>
  <c r="X288" i="5"/>
  <c r="X367" i="5"/>
  <c r="X475" i="5"/>
  <c r="X116" i="5"/>
  <c r="X236" i="5"/>
  <c r="X268" i="5"/>
  <c r="X300" i="5"/>
  <c r="X431" i="5"/>
  <c r="X207" i="5"/>
  <c r="X592" i="5"/>
  <c r="X395" i="5"/>
  <c r="X115" i="5"/>
  <c r="S533" i="5"/>
  <c r="X148" i="5"/>
  <c r="X575" i="5"/>
  <c r="X216" i="5"/>
  <c r="X355" i="5"/>
  <c r="S355" i="5"/>
  <c r="X588" i="5"/>
  <c r="X391" i="5"/>
  <c r="S602" i="5"/>
  <c r="X587" i="5"/>
  <c r="X312" i="5"/>
  <c r="X156" i="5"/>
  <c r="X124" i="5"/>
  <c r="X603" i="5"/>
  <c r="S603" i="5"/>
  <c r="X248" i="5"/>
  <c r="X280" i="5"/>
  <c r="X184" i="5"/>
  <c r="X104" i="5"/>
  <c r="X228" i="5"/>
  <c r="X260" i="5"/>
  <c r="X292" i="5"/>
  <c r="S605" i="5"/>
  <c r="X279" i="5"/>
  <c r="X163" i="5"/>
  <c r="X443" i="5"/>
  <c r="X128" i="5"/>
  <c r="X571" i="5"/>
  <c r="X172" i="5"/>
  <c r="X607" i="5"/>
  <c r="S607" i="5"/>
  <c r="X579" i="5"/>
  <c r="X132" i="5"/>
  <c r="X324" i="5"/>
  <c r="X303" i="5"/>
  <c r="X211" i="5"/>
  <c r="X435" i="5"/>
  <c r="X576" i="5"/>
  <c r="X43" i="5"/>
  <c r="X215" i="5"/>
  <c r="X580" i="5"/>
  <c r="X556" i="5"/>
  <c r="X87" i="5"/>
  <c r="S314" i="5"/>
  <c r="X463" i="5"/>
  <c r="X136" i="5"/>
  <c r="X160" i="5"/>
  <c r="X460" i="5"/>
  <c r="X196" i="5"/>
  <c r="X240" i="5"/>
  <c r="X272" i="5"/>
  <c r="X120" i="5"/>
  <c r="X252" i="5"/>
  <c r="X284" i="5"/>
  <c r="X583" i="5"/>
  <c r="X419" i="5"/>
  <c r="X415" i="5"/>
  <c r="X239" i="5"/>
  <c r="X608" i="5"/>
  <c r="X71" i="5"/>
  <c r="AB17" i="5"/>
  <c r="AB16" i="5"/>
  <c r="X100"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X16" i="5"/>
  <c r="S17" i="5"/>
  <c r="S16" i="5"/>
  <c r="G64" i="6" a="1"/>
  <c r="C12" i="5" l="1"/>
  <c r="C11" i="5"/>
  <c r="B12" i="5"/>
  <c r="B8" i="5"/>
  <c r="C10" i="5"/>
  <c r="C9" i="5"/>
  <c r="B15" i="5"/>
  <c r="B11" i="5"/>
  <c r="B7" i="5"/>
  <c r="C8" i="5"/>
  <c r="C15" i="5"/>
  <c r="C7" i="5"/>
  <c r="B14" i="5"/>
  <c r="B10" i="5"/>
  <c r="B6" i="5"/>
  <c r="C14" i="5"/>
  <c r="C6" i="5"/>
  <c r="C5" i="5"/>
  <c r="F69" i="6" s="1"/>
  <c r="C69" i="6" s="1"/>
  <c r="C13" i="5"/>
  <c r="B13" i="5"/>
  <c r="B9" i="5"/>
  <c r="C10" i="6"/>
  <c r="A27" i="6"/>
  <c r="H45" i="6"/>
  <c r="D45" i="6" s="1"/>
  <c r="F30" i="6"/>
  <c r="H30" i="6" s="1"/>
  <c r="B71" i="4"/>
  <c r="A52" i="6" s="1"/>
  <c r="F50" i="6"/>
  <c r="H50" i="6" s="1"/>
  <c r="D50" i="6" s="1"/>
  <c r="H35" i="6"/>
  <c r="D35" i="6" s="1"/>
  <c r="D20" i="6"/>
  <c r="A14" i="6"/>
  <c r="B70" i="4"/>
  <c r="A51" i="6" s="1"/>
  <c r="B59" i="4"/>
  <c r="A42" i="6" s="1"/>
  <c r="B65" i="4"/>
  <c r="A47" i="6" s="1"/>
  <c r="K68" i="6"/>
  <c r="D22" i="6"/>
  <c r="C17" i="6"/>
  <c r="F27" i="6"/>
  <c r="C22" i="6"/>
  <c r="F41" i="6"/>
  <c r="H41" i="6" s="1"/>
  <c r="D41" i="6" s="1"/>
  <c r="C36" i="6"/>
  <c r="F51" i="6"/>
  <c r="H51" i="6" s="1"/>
  <c r="D51" i="6" s="1"/>
  <c r="F31" i="6"/>
  <c r="H31" i="6" s="1"/>
  <c r="D31" i="6" s="1"/>
  <c r="H26" i="6"/>
  <c r="D26" i="6" s="1"/>
  <c r="C46" i="6"/>
  <c r="C21" i="6"/>
  <c r="B79" i="4"/>
  <c r="A57" i="6" s="1"/>
  <c r="B85" i="4"/>
  <c r="A60" i="6" s="1"/>
  <c r="B31" i="4"/>
  <c r="A18" i="6" s="1"/>
  <c r="B87" i="4"/>
  <c r="A62" i="6" s="1"/>
  <c r="B75" i="4"/>
  <c r="A54" i="6" s="1"/>
  <c r="B81" i="4"/>
  <c r="A58" i="6" s="1"/>
  <c r="B55" i="4"/>
  <c r="A38" i="6" s="1"/>
  <c r="B67" i="4"/>
  <c r="A48" i="6" s="1"/>
  <c r="B89" i="4"/>
  <c r="A63" i="6" s="1"/>
  <c r="B43" i="4"/>
  <c r="A28" i="6" s="1"/>
  <c r="B77" i="4"/>
  <c r="A55" i="6" s="1"/>
  <c r="B37" i="4"/>
  <c r="A23" i="6" s="1"/>
  <c r="B83" i="4"/>
  <c r="A59" i="6" s="1"/>
  <c r="B61" i="4"/>
  <c r="A43" i="6" s="1"/>
  <c r="B49" i="4"/>
  <c r="A33" i="6" s="1"/>
  <c r="C45" i="6"/>
  <c r="C50" i="6"/>
  <c r="C20" i="6"/>
  <c r="C25" i="6"/>
  <c r="C35" i="6"/>
  <c r="C40" i="6"/>
  <c r="C15" i="6"/>
  <c r="K65" i="6"/>
  <c r="D14" i="6"/>
  <c r="H24" i="6"/>
  <c r="D24" i="6" s="1"/>
  <c r="F29" i="6"/>
  <c r="H29" i="6" s="1"/>
  <c r="D29" i="6" s="1"/>
  <c r="F44" i="6"/>
  <c r="H44" i="6" s="1"/>
  <c r="D44" i="6" s="1"/>
  <c r="F34" i="6"/>
  <c r="H34" i="6" s="1"/>
  <c r="F49" i="6"/>
  <c r="H49" i="6" s="1"/>
  <c r="F65" i="6"/>
  <c r="C39" i="6"/>
  <c r="C14" i="6"/>
  <c r="C12" i="6"/>
  <c r="C11" i="6"/>
  <c r="D61" i="4"/>
  <c r="D49" i="4"/>
  <c r="B52" i="4"/>
  <c r="A36" i="6" s="1"/>
  <c r="B64" i="4"/>
  <c r="A46" i="6" s="1"/>
  <c r="B58" i="4"/>
  <c r="A41" i="6" s="1"/>
  <c r="B51" i="4"/>
  <c r="A35" i="6" s="1"/>
  <c r="B57" i="4"/>
  <c r="A40" i="6" s="1"/>
  <c r="C9" i="6"/>
  <c r="D8" i="6"/>
  <c r="C8" i="6"/>
  <c r="C7" i="6"/>
  <c r="B33" i="4"/>
  <c r="A20" i="6" s="1"/>
  <c r="A17" i="6"/>
  <c r="B35" i="4"/>
  <c r="A22" i="6" s="1"/>
  <c r="C6" i="6"/>
  <c r="D67" i="4"/>
  <c r="D74" i="4"/>
  <c r="D37" i="4"/>
  <c r="D43" i="4"/>
  <c r="D55" i="4"/>
  <c r="C4" i="6"/>
  <c r="B63" i="4"/>
  <c r="A45" i="6" s="1"/>
  <c r="A25" i="6"/>
  <c r="B56" i="4"/>
  <c r="A39" i="6" s="1"/>
  <c r="B68" i="4"/>
  <c r="A49" i="6" s="1"/>
  <c r="B50" i="4"/>
  <c r="A34" i="6" s="1"/>
  <c r="B62" i="4"/>
  <c r="A44" i="6" s="1"/>
  <c r="G64" i="6"/>
  <c r="G43" i="4"/>
  <c r="G37" i="4"/>
  <c r="G55" i="4"/>
  <c r="G61" i="4"/>
  <c r="G74" i="4"/>
  <c r="G67" i="4"/>
  <c r="G49" i="4"/>
  <c r="G31" i="4"/>
  <c r="AB6" i="5" l="1"/>
  <c r="AB11" i="5"/>
  <c r="V12" i="5"/>
  <c r="G12" i="5" s="1"/>
  <c r="AB9" i="5"/>
  <c r="AB10" i="5"/>
  <c r="AB15" i="5"/>
  <c r="AB5" i="5"/>
  <c r="AB13" i="5"/>
  <c r="AB14" i="5"/>
  <c r="V9" i="5"/>
  <c r="G9" i="5" s="1"/>
  <c r="G65" i="6"/>
  <c r="H65" i="6" s="1"/>
  <c r="V7" i="5"/>
  <c r="G7" i="5" s="1"/>
  <c r="V13" i="5"/>
  <c r="G13" i="5" s="1"/>
  <c r="V15" i="5"/>
  <c r="G15" i="5"/>
  <c r="V10" i="5"/>
  <c r="G67" i="6"/>
  <c r="H67" i="6" s="1"/>
  <c r="V5" i="5"/>
  <c r="G5" i="5"/>
  <c r="V8" i="5"/>
  <c r="G8" i="5" s="1"/>
  <c r="AB8" i="5"/>
  <c r="V6" i="5"/>
  <c r="G6" i="5" s="1"/>
  <c r="AB12" i="5"/>
  <c r="G66" i="6"/>
  <c r="H66" i="6" s="1"/>
  <c r="V14" i="5"/>
  <c r="G14" i="5" s="1"/>
  <c r="AB7" i="5"/>
  <c r="V11" i="5"/>
  <c r="G11" i="5"/>
  <c r="G68" i="6"/>
  <c r="D30" i="6"/>
  <c r="C30" i="6"/>
  <c r="F47" i="6"/>
  <c r="H47" i="6" s="1"/>
  <c r="F37" i="6"/>
  <c r="H37" i="6" s="1"/>
  <c r="H27" i="6"/>
  <c r="F68" i="6"/>
  <c r="F32" i="6"/>
  <c r="H32" i="6" s="1"/>
  <c r="F42" i="6"/>
  <c r="H42" i="6" s="1"/>
  <c r="F52" i="6"/>
  <c r="H52" i="6" s="1"/>
  <c r="F54" i="6"/>
  <c r="C51" i="6"/>
  <c r="C26" i="6"/>
  <c r="C31" i="6"/>
  <c r="C41" i="6"/>
  <c r="C2" i="6"/>
  <c r="B2" i="6"/>
  <c r="C49" i="6"/>
  <c r="D49" i="6"/>
  <c r="C29" i="6"/>
  <c r="D34" i="6"/>
  <c r="C34" i="6"/>
  <c r="C24" i="6"/>
  <c r="C44" i="6"/>
  <c r="B64" i="6"/>
  <c r="H64" i="6"/>
  <c r="J5" i="5" l="1"/>
  <c r="E5" i="5"/>
  <c r="H5" i="5"/>
  <c r="R5" i="5"/>
  <c r="F5" i="5"/>
  <c r="I5" i="5"/>
  <c r="D67" i="6"/>
  <c r="C67" i="6"/>
  <c r="F12" i="5"/>
  <c r="H12" i="5"/>
  <c r="E12" i="5"/>
  <c r="I12" i="5"/>
  <c r="R12" i="5"/>
  <c r="J12" i="5"/>
  <c r="R10" i="5"/>
  <c r="J10" i="5"/>
  <c r="H10" i="5"/>
  <c r="I10" i="5"/>
  <c r="E10" i="5"/>
  <c r="F10" i="5"/>
  <c r="D66" i="6"/>
  <c r="C66" i="6"/>
  <c r="G10" i="5"/>
  <c r="H7" i="5"/>
  <c r="E7" i="5"/>
  <c r="R7" i="5"/>
  <c r="F7" i="5"/>
  <c r="J7" i="5"/>
  <c r="I7" i="5"/>
  <c r="H68" i="6"/>
  <c r="E11" i="5"/>
  <c r="H11" i="5"/>
  <c r="R11" i="5"/>
  <c r="F11" i="5"/>
  <c r="J11" i="5"/>
  <c r="I11" i="5"/>
  <c r="J14" i="5"/>
  <c r="H14" i="5"/>
  <c r="F14" i="5"/>
  <c r="E14" i="5"/>
  <c r="R14" i="5"/>
  <c r="I14" i="5"/>
  <c r="H8" i="5"/>
  <c r="J8" i="5"/>
  <c r="I8" i="5"/>
  <c r="E8" i="5"/>
  <c r="F8" i="5"/>
  <c r="R8" i="5"/>
  <c r="R15" i="5"/>
  <c r="H15" i="5"/>
  <c r="E15" i="5"/>
  <c r="J15" i="5"/>
  <c r="F15" i="5"/>
  <c r="I15" i="5"/>
  <c r="I9" i="5"/>
  <c r="H9" i="5"/>
  <c r="J9" i="5"/>
  <c r="R9" i="5"/>
  <c r="E9" i="5"/>
  <c r="F9" i="5"/>
  <c r="R6" i="5"/>
  <c r="H6" i="5"/>
  <c r="E6" i="5"/>
  <c r="J6" i="5"/>
  <c r="I6" i="5"/>
  <c r="F6" i="5"/>
  <c r="R13" i="5"/>
  <c r="H13" i="5"/>
  <c r="J13" i="5"/>
  <c r="F13" i="5"/>
  <c r="E13" i="5"/>
  <c r="I13" i="5"/>
  <c r="F59" i="6"/>
  <c r="H59" i="6" s="1"/>
  <c r="F58" i="6"/>
  <c r="H58" i="6" s="1"/>
  <c r="F55" i="6"/>
  <c r="F60" i="6"/>
  <c r="H60" i="6" s="1"/>
  <c r="F63" i="6"/>
  <c r="H63" i="6" s="1"/>
  <c r="H54" i="6"/>
  <c r="F57" i="6"/>
  <c r="H57" i="6" s="1"/>
  <c r="F62" i="6"/>
  <c r="H62" i="6" s="1"/>
  <c r="D52" i="6"/>
  <c r="C52" i="6"/>
  <c r="D42" i="6"/>
  <c r="C42" i="6"/>
  <c r="C32" i="6"/>
  <c r="D32" i="6"/>
  <c r="D68" i="6"/>
  <c r="C68" i="6"/>
  <c r="D27" i="6"/>
  <c r="C27" i="6"/>
  <c r="D37" i="6"/>
  <c r="C37" i="6"/>
  <c r="D47" i="6"/>
  <c r="C47" i="6"/>
  <c r="D65" i="6"/>
  <c r="C65" i="6"/>
  <c r="D64" i="6"/>
  <c r="C64" i="6"/>
  <c r="X13" i="5" l="1"/>
  <c r="X6" i="5"/>
  <c r="X11" i="5"/>
  <c r="X8" i="5"/>
  <c r="X9" i="5"/>
  <c r="X15" i="5"/>
  <c r="X10" i="5"/>
  <c r="X12" i="5"/>
  <c r="X5" i="5"/>
  <c r="G69" i="6" a="1"/>
  <c r="G69" i="6" s="1"/>
  <c r="H69" i="6" s="1"/>
  <c r="X14" i="5"/>
  <c r="X7" i="5"/>
  <c r="D62" i="6"/>
  <c r="C62" i="6"/>
  <c r="D57" i="6"/>
  <c r="C57" i="6"/>
  <c r="D54" i="6"/>
  <c r="C54" i="6"/>
  <c r="C63" i="6"/>
  <c r="D63" i="6"/>
  <c r="D60" i="6"/>
  <c r="C60" i="6"/>
  <c r="H55" i="6"/>
  <c r="F56" i="6"/>
  <c r="H56" i="6" s="1"/>
  <c r="D58" i="6"/>
  <c r="C58" i="6"/>
  <c r="D59" i="6"/>
  <c r="C59" i="6"/>
  <c r="S12" i="5"/>
  <c r="S14" i="5"/>
  <c r="S9" i="5"/>
  <c r="S8" i="5"/>
  <c r="S7" i="5"/>
  <c r="S15" i="5"/>
  <c r="S13" i="5"/>
  <c r="S5" i="5"/>
  <c r="S6" i="5"/>
  <c r="S11" i="5"/>
  <c r="S10" i="5"/>
  <c r="D56" i="6" l="1"/>
  <c r="C56" i="6"/>
  <c r="D55" i="6"/>
  <c r="C55" i="6"/>
  <c r="H70" i="6"/>
  <c r="D2" i="6" s="1"/>
  <c r="T10" i="5"/>
  <c r="T11" i="5"/>
  <c r="T14" i="5"/>
  <c r="T6" i="5"/>
  <c r="T12" i="5"/>
  <c r="T5" i="5"/>
  <c r="T9" i="5"/>
  <c r="T13" i="5"/>
  <c r="T15" i="5"/>
  <c r="T7"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<sst xmlns="http://schemas.openxmlformats.org/spreadsheetml/2006/main" count="22341" uniqueCount="15813">
  <si>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</si>
  <si>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</si>
  <si>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</si>
  <si>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</si>
  <si>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</si>
  <si>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</si>
  <si>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</si>
  <si>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</si>
  <si>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</si>
  <si>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</si>
  <si>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</si>
  <si>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</si>
  <si>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</si>
  <si>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</si>
  <si>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</si>
  <si>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</si>
  <si>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</si>
  <si>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</si>
  <si>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</si>
  <si>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</si>
  <si>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</si>
  <si>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</si>
  <si>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</si>
  <si>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</si>
  <si>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</si>
  <si>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</si>
  <si>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</si>
  <si>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</si>
  <si>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</si>
  <si>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</si>
  <si>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</si>
  <si>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</si>
  <si>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</si>
  <si>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</si>
  <si>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</si>
  <si>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</si>
  <si>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</si>
  <si>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</si>
  <si>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</si>
  <si>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</si>
  <si>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</si>
  <si>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</si>
  <si>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</si>
  <si>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</si>
  <si>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</si>
  <si>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</si>
  <si>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</si>
  <si>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</si>
  <si>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</si>
  <si>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</si>
  <si>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</si>
  <si>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</si>
  <si>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</si>
  <si>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</si>
  <si>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</si>
  <si>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</si>
  <si>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</si>
  <si>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</si>
  <si>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</si>
  <si>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</si>
  <si>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</si>
  <si>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</si>
  <si>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</si>
  <si>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</si>
  <si>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</si>
  <si>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</si>
  <si>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</si>
  <si>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</si>
  <si>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</si>
  <si>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</si>
  <si>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</si>
  <si>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</si>
  <si>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</si>
  <si>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</si>
  <si>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</si>
  <si>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</si>
  <si>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</si>
  <si>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</si>
  <si>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</si>
  <si>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</si>
  <si>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</si>
  <si>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</si>
  <si>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</si>
  <si>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</si>
  <si>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</si>
  <si>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</si>
  <si>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</si>
  <si>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</si>
  <si>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</si>
  <si>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</si>
  <si>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</si>
  <si>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</si>
  <si>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</si>
  <si>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</si>
  <si>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</si>
  <si>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</si>
  <si>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</si>
  <si>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</si>
  <si>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</si>
  <si>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</si>
  <si>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</si>
  <si>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</si>
  <si>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</si>
  <si>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</si>
  <si>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</si>
  <si>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</si>
  <si>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</si>
  <si>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</si>
  <si>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</si>
  <si>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</si>
  <si>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</si>
  <si>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</si>
  <si>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</si>
  <si>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</si>
  <si>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</si>
  <si>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</si>
  <si>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</si>
  <si>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</si>
  <si>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</si>
  <si>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</si>
  <si>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</si>
  <si>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</si>
  <si>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</si>
  <si>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</si>
  <si>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</si>
  <si>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</si>
  <si>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</si>
  <si>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</si>
  <si>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</si>
  <si>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</si>
  <si>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</si>
  <si>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</si>
  <si>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</si>
  <si>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</si>
  <si>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</si>
  <si>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</si>
  <si>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</si>
  <si>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</si>
  <si>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</si>
  <si>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</si>
  <si>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</si>
  <si>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</si>
  <si>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</si>
  <si>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</si>
  <si>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</si>
  <si>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</si>
  <si>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</si>
  <si>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</si>
  <si>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</si>
  <si>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</si>
  <si>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</si>
  <si>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</si>
  <si>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</si>
  <si>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</si>
  <si>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</si>
  <si>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</si>
  <si>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</si>
  <si>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</si>
  <si>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</si>
  <si>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</si>
  <si>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</si>
  <si>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</si>
  <si>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</si>
  <si>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</si>
  <si>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</si>
  <si>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</si>
  <si>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</si>
  <si>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</si>
  <si>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</si>
  <si>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</si>
  <si>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</si>
  <si>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</si>
  <si>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</si>
  <si>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</si>
  <si>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</si>
  <si>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</si>
  <si>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</si>
  <si>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</si>
  <si>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</si>
  <si>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</si>
  <si>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</si>
  <si>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</si>
  <si>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</si>
  <si>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</si>
  <si>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</si>
  <si>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</si>
  <si>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</si>
  <si>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</si>
  <si>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</si>
  <si>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</si>
  <si>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</si>
  <si>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</si>
  <si>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</si>
  <si>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</si>
  <si>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</si>
  <si>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</si>
  <si>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</si>
  <si>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</si>
  <si>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</si>
  <si>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</si>
  <si>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</si>
  <si>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</si>
  <si>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</si>
  <si>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</si>
  <si>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</si>
  <si>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</si>
  <si>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</si>
  <si>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</si>
  <si>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</si>
  <si>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</si>
  <si>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</si>
  <si>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</si>
  <si>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</si>
  <si>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</si>
  <si>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</si>
  <si>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</si>
  <si>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</si>
  <si>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</si>
  <si>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</si>
  <si>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</si>
  <si>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</si>
  <si>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</si>
  <si>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</si>
  <si>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</si>
  <si>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</si>
  <si>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</si>
  <si>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</si>
  <si>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</si>
  <si>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</si>
  <si>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</si>
  <si>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</si>
  <si>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</si>
  <si>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</si>
  <si>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</si>
  <si>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</si>
  <si>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</si>
  <si>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</si>
  <si>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</si>
  <si>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</si>
  <si>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</si>
  <si>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</si>
  <si>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</si>
  <si>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</si>
  <si>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</si>
  <si>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</si>
  <si>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</si>
  <si>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</si>
  <si>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</si>
  <si>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</si>
  <si>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</si>
  <si>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</si>
  <si>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</si>
  <si>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</si>
  <si>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</si>
  <si>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</si>
  <si>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</si>
  <si>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</si>
  <si>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</si>
  <si>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</si>
  <si>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</si>
  <si>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</si>
  <si>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</si>
  <si>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</si>
  <si>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</si>
  <si>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</si>
  <si>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</si>
  <si>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</si>
  <si>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</si>
  <si>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</si>
  <si>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</si>
  <si>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</si>
  <si>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</si>
  <si>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</si>
  <si>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</si>
  <si>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</si>
  <si>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</si>
  <si>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</si>
  <si>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</si>
  <si>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</si>
  <si>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</si>
  <si>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</si>
  <si>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</si>
  <si>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</si>
  <si>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</si>
  <si>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</si>
  <si>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</si>
  <si>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</si>
  <si>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</si>
  <si>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</si>
  <si>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</si>
  <si>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</si>
  <si>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</si>
  <si>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</si>
  <si>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</si>
  <si>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</si>
  <si>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</si>
  <si>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</si>
  <si>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</si>
  <si>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</si>
  <si>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</si>
  <si>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</si>
  <si>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</si>
  <si>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</si>
  <si>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</si>
  <si>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</si>
  <si>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</si>
  <si>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</si>
  <si>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</si>
  <si>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</si>
  <si>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</si>
  <si>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</si>
  <si>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</si>
  <si>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</si>
  <si>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</si>
  <si>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</si>
  <si>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</si>
  <si>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</si>
  <si>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</si>
  <si>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</si>
  <si>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</si>
  <si>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</si>
  <si>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</si>
  <si>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</si>
  <si>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</si>
  <si>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</si>
  <si>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</si>
  <si>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</si>
  <si>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</si>
  <si>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</si>
  <si>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</si>
  <si>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</si>
  <si>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</si>
  <si>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</si>
  <si>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</si>
  <si>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</si>
  <si>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</si>
  <si>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</si>
  <si>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</si>
  <si>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</si>
  <si>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</si>
  <si>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</si>
  <si>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</si>
  <si>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</si>
  <si>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</si>
  <si>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</si>
  <si>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</si>
  <si>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</si>
  <si>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</si>
  <si>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</si>
  <si>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</si>
  <si>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</si>
  <si>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</si>
  <si>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</si>
  <si>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</si>
  <si>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</si>
  <si>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</si>
  <si>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</si>
  <si>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</si>
  <si>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</si>
  <si>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</si>
  <si>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</si>
  <si>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</si>
  <si>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</si>
  <si>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</si>
  <si>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</si>
  <si>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</si>
  <si>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</si>
  <si>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</si>
  <si>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</si>
  <si>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</si>
  <si>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</si>
  <si>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</si>
  <si>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</si>
  <si>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</si>
  <si>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</si>
  <si>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</si>
  <si>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</si>
  <si>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</si>
  <si>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</si>
  <si>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</si>
  <si>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</si>
  <si>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</si>
  <si>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</si>
  <si>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</si>
  <si>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</si>
  <si>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</si>
  <si>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</si>
  <si>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</si>
  <si>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</si>
  <si>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</si>
  <si>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</si>
  <si>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</si>
  <si>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</si>
  <si>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</si>
  <si>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</si>
  <si>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</si>
  <si>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</si>
  <si>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</si>
  <si>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</si>
  <si>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</si>
  <si>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</si>
  <si>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</si>
  <si>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</si>
  <si>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</si>
  <si>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</si>
  <si>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</si>
  <si>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</si>
  <si>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</si>
  <si>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</si>
  <si>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</si>
  <si>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</si>
  <si>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</si>
  <si>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</si>
  <si>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</si>
  <si>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</si>
  <si>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</si>
  <si>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</si>
  <si>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</si>
  <si>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</si>
  <si>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</si>
  <si>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</si>
  <si>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</si>
  <si>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</si>
  <si>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</si>
  <si>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</si>
  <si>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</si>
  <si>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</si>
  <si>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</si>
  <si>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</si>
  <si>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</si>
  <si>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</si>
  <si>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</si>
  <si>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</si>
  <si>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</si>
  <si>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</si>
  <si>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</si>
  <si>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</si>
  <si>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</si>
  <si>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</si>
  <si>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</si>
  <si>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</si>
  <si>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</si>
  <si>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</si>
  <si>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</si>
  <si>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</si>
  <si>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</si>
  <si>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</si>
  <si>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</si>
  <si>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</si>
  <si>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</si>
  <si>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</si>
  <si>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</si>
  <si>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</si>
  <si>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</si>
  <si>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</si>
  <si>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</si>
  <si>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</si>
  <si>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</si>
  <si>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</si>
  <si>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</si>
  <si>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</si>
  <si>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</si>
  <si>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</si>
  <si>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</si>
  <si>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</si>
  <si>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</si>
  <si>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</si>
  <si>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</si>
  <si>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</si>
  <si>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</si>
  <si>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</si>
  <si>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</si>
  <si>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</si>
  <si>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</si>
  <si>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</si>
  <si>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</si>
  <si>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</si>
  <si>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</si>
  <si>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</si>
  <si>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</si>
  <si>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</si>
  <si>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</si>
  <si>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</si>
  <si>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</si>
  <si>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</si>
  <si>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</si>
  <si>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</si>
  <si>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</si>
  <si>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</si>
  <si>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</si>
  <si>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</si>
  <si>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</si>
  <si>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</si>
  <si>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</si>
  <si>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</si>
  <si>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</si>
  <si>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</si>
  <si>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</si>
  <si>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</si>
  <si>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</si>
  <si>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</si>
  <si>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</si>
  <si>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</si>
  <si>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</si>
  <si>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</si>
  <si>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</si>
  <si>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</si>
  <si>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</si>
  <si>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</si>
  <si>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</si>
  <si>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</si>
  <si>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</si>
  <si>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</si>
  <si>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</si>
  <si>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</si>
  <si>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</si>
  <si>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</si>
  <si>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</si>
  <si>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</si>
  <si>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</si>
  <si>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</si>
  <si>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</si>
  <si>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</si>
  <si>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</si>
  <si>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</si>
  <si>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</si>
  <si>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</si>
  <si>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</si>
  <si>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</si>
  <si>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</si>
  <si>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</si>
  <si>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</si>
  <si>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</si>
  <si>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</si>
  <si>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</si>
  <si>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</si>
  <si>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</si>
  <si>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</si>
  <si>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</si>
  <si>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</si>
  <si>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</si>
  <si>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</si>
  <si>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</si>
  <si>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</si>
  <si>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</si>
  <si>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</si>
  <si>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</si>
  <si>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</si>
  <si>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</si>
  <si>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</si>
  <si>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</si>
  <si>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</si>
  <si>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</si>
  <si>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</si>
  <si>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</si>
  <si>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</si>
  <si>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</si>
  <si>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</si>
  <si>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</si>
  <si>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</si>
  <si>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</si>
  <si>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</si>
  <si>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</si>
  <si>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</si>
  <si>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</si>
  <si>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</si>
  <si>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</si>
  <si>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</si>
  <si>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</si>
  <si>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</si>
  <si>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</si>
  <si>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</si>
  <si>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</si>
  <si>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</si>
  <si>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</si>
  <si>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</si>
  <si>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</si>
  <si>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</si>
  <si>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</si>
  <si>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</si>
  <si>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</si>
  <si>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</si>
  <si>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</si>
  <si>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</si>
  <si>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</si>
  <si>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</si>
  <si>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</si>
  <si>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</si>
  <si>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</si>
  <si>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</si>
  <si>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</si>
  <si>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</si>
  <si>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</si>
  <si>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</si>
  <si>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</si>
  <si>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</si>
  <si>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</si>
  <si>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</si>
  <si>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</si>
  <si>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</si>
  <si>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</si>
  <si>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</si>
  <si>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</si>
  <si>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</si>
  <si>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</si>
  <si>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</si>
  <si>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</si>
  <si>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</si>
  <si>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</si>
  <si>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</si>
  <si>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</si>
  <si>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</si>
  <si>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</si>
  <si>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</si>
  <si>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</si>
  <si>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</si>
  <si>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</si>
  <si>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</si>
  <si>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</si>
  <si>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</si>
  <si>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</si>
  <si>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</si>
  <si>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</si>
  <si>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</si>
  <si>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</si>
  <si>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</si>
  <si>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</si>
  <si>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</si>
  <si>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</si>
  <si>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</si>
  <si>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</si>
  <si>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</si>
  <si>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</si>
  <si>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</si>
  <si>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</si>
  <si>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</si>
  <si>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</si>
  <si>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</si>
  <si>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</si>
  <si>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</si>
  <si>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</si>
  <si>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</si>
  <si>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</si>
  <si>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</si>
  <si>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</si>
  <si>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</si>
  <si>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</si>
  <si>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</si>
  <si>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</si>
  <si>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</si>
  <si>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</si>
  <si>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</si>
  <si>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</si>
  <si>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</si>
  <si>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</si>
  <si>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</si>
  <si>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</si>
  <si>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</si>
  <si>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</si>
  <si>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</si>
  <si>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</si>
  <si>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</si>
  <si>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</si>
  <si>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</si>
  <si>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</si>
  <si>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</si>
  <si>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</si>
  <si>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</si>
  <si>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</si>
  <si>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</si>
  <si>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</si>
  <si>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</si>
  <si>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</si>
  <si>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</si>
  <si>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</si>
  <si>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</si>
  <si>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</si>
  <si>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</si>
  <si>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</si>
  <si>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</si>
  <si>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</si>
  <si>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</si>
  <si>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</si>
  <si>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</si>
  <si>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</si>
  <si>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</si>
  <si>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</si>
  <si>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</si>
  <si>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</si>
  <si>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</si>
  <si>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</si>
  <si>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</si>
  <si>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</si>
  <si>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</si>
  <si>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</si>
  <si>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</si>
  <si>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</si>
  <si>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</si>
  <si>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</si>
  <si>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</si>
  <si>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</si>
  <si>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</si>
  <si>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</si>
  <si>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</si>
  <si>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</si>
  <si>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</si>
  <si>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</si>
  <si>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</si>
  <si>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</si>
  <si>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</si>
  <si>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</si>
  <si>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</si>
  <si>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</si>
  <si>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</si>
  <si>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</si>
  <si>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</si>
  <si>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</si>
  <si>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</si>
  <si>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</si>
  <si>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</si>
  <si>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</si>
  <si>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</si>
  <si>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</si>
  <si>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</si>
  <si>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</si>
  <si>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</si>
  <si>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</si>
  <si>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</si>
  <si>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</si>
  <si>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</si>
  <si>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</si>
  <si>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</si>
  <si>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</si>
  <si>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</si>
  <si>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</si>
  <si>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</si>
  <si>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</si>
  <si>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</si>
  <si>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</si>
  <si>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</si>
  <si>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</si>
  <si>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</si>
  <si>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</si>
  <si>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</si>
  <si>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</si>
  <si>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</si>
  <si>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</si>
  <si>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</si>
  <si>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</si>
  <si>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</si>
  <si>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</si>
  <si>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</si>
  <si>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</si>
  <si>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</si>
  <si>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</si>
  <si>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</si>
  <si>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</si>
  <si>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</si>
  <si>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</si>
  <si>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</si>
  <si>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</si>
  <si>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</si>
  <si>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</si>
  <si>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</si>
  <si>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</si>
  <si>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</si>
  <si>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</si>
  <si>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</si>
  <si>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</si>
  <si>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</si>
  <si>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</si>
  <si>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</si>
  <si>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</si>
  <si>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</si>
  <si>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</si>
  <si>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</si>
  <si>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</si>
  <si>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</si>
  <si>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</si>
  <si>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</si>
  <si>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</si>
  <si>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</si>
  <si>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</si>
  <si>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</si>
  <si>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</si>
  <si>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</si>
  <si>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</si>
  <si>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</si>
  <si>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</si>
  <si>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</si>
  <si>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</si>
  <si>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</si>
  <si>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</si>
  <si>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</si>
  <si>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</si>
  <si>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</si>
  <si>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</si>
  <si>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</si>
  <si>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</si>
  <si>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</si>
  <si>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</si>
  <si>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</si>
  <si>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</si>
  <si>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</si>
  <si>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</si>
  <si>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</si>
  <si>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</si>
  <si>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</si>
  <si>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</si>
  <si>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</si>
  <si>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</si>
  <si>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</si>
  <si>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</si>
  <si>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</si>
  <si>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</si>
  <si>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</si>
  <si>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</si>
  <si>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</si>
  <si>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</si>
  <si>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</si>
  <si>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</si>
  <si>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</si>
  <si>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</si>
  <si>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</si>
  <si>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</si>
  <si>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</si>
  <si>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</si>
  <si>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</si>
  <si>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</si>
  <si>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</si>
  <si>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</si>
  <si>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</si>
  <si>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</si>
  <si>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</si>
  <si>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</si>
  <si>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</si>
  <si>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</si>
  <si>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</si>
  <si>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</si>
  <si>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</si>
  <si>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</si>
  <si>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</si>
  <si>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</si>
  <si>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</si>
  <si>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</si>
  <si>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</si>
  <si>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</si>
  <si>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</si>
  <si>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</si>
  <si>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</si>
  <si>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</si>
  <si>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</si>
  <si>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</si>
  <si>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</si>
  <si>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</si>
  <si>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</si>
  <si>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</si>
  <si>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</si>
  <si>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</si>
  <si>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</si>
  <si>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</si>
  <si>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</si>
  <si>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</si>
  <si>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</si>
  <si>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</si>
  <si>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</si>
  <si>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</si>
  <si>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</si>
  <si>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</si>
  <si>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</si>
  <si>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</si>
  <si>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</si>
  <si>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</si>
  <si>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</si>
  <si>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</si>
  <si>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</si>
  <si>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</si>
  <si>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</si>
  <si>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</si>
  <si>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</si>
  <si>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</si>
  <si>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</si>
  <si>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</si>
  <si>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</si>
  <si>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</si>
  <si>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</si>
  <si>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</si>
  <si>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</si>
  <si>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</si>
  <si>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</si>
  <si>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</si>
  <si>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</si>
  <si>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</si>
  <si>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</si>
  <si>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</si>
  <si>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</si>
  <si>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</si>
  <si>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</si>
  <si>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</si>
  <si>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</si>
  <si>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</si>
  <si>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</si>
  <si>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</si>
  <si>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</si>
  <si>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</si>
  <si>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</si>
  <si>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</si>
  <si>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</si>
  <si>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</si>
  <si>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</si>
  <si>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</si>
  <si>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</si>
  <si>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</si>
  <si>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</si>
  <si>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</si>
  <si>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</si>
  <si>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</si>
  <si>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</si>
  <si>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</si>
  <si>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</si>
  <si>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</si>
  <si>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</si>
  <si>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</si>
  <si>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</si>
  <si>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</si>
  <si>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</si>
  <si>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</si>
  <si>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</si>
  <si>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</si>
  <si>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</si>
  <si>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</si>
  <si>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</si>
  <si>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</si>
  <si>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</si>
  <si>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</si>
  <si>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</si>
  <si>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</si>
  <si>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</si>
  <si>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</si>
  <si>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</si>
  <si>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</si>
  <si>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</si>
  <si>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</si>
  <si>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</si>
  <si>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</si>
  <si>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</si>
  <si>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</si>
  <si>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</si>
  <si>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</si>
  <si>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</si>
  <si>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</si>
  <si>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</si>
  <si>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</si>
  <si>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</si>
  <si>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</si>
  <si>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</si>
  <si>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</si>
  <si>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</si>
  <si>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</si>
  <si>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</si>
  <si>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</si>
  <si>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</si>
  <si>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</si>
  <si>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</si>
  <si>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</si>
  <si>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</si>
  <si>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</si>
  <si>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</si>
  <si>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</si>
  <si>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</si>
  <si>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</si>
  <si>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</si>
  <si>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</si>
  <si>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</si>
  <si>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</si>
  <si>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</si>
  <si>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</si>
  <si>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</si>
  <si>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</si>
  <si>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</si>
  <si>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</si>
  <si>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</si>
  <si>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</si>
  <si>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</si>
  <si>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</si>
  <si>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</si>
  <si>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</si>
  <si>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</si>
  <si>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</si>
  <si>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</si>
  <si>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</si>
  <si>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</si>
  <si>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</si>
  <si>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</si>
  <si>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</si>
  <si>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</si>
  <si>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</si>
  <si>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</si>
  <si>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</si>
  <si>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</si>
  <si>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</si>
  <si>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</si>
  <si>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</si>
  <si>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</si>
  <si>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</si>
  <si>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</si>
  <si>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</si>
  <si>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</si>
  <si>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</si>
  <si>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</si>
  <si>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</si>
  <si>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</si>
  <si>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</si>
  <si>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</si>
  <si>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</si>
  <si>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</si>
  <si>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</si>
  <si>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</si>
  <si>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</si>
  <si>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</si>
  <si>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</si>
  <si>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</si>
  <si>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</si>
  <si>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</si>
  <si>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</si>
  <si>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</si>
  <si>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</si>
  <si>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</si>
  <si>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</si>
  <si>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</si>
  <si>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</si>
  <si>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</si>
  <si>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</si>
  <si>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</si>
  <si>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</si>
  <si>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</si>
  <si>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</si>
  <si>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</si>
  <si>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</si>
  <si>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</si>
  <si>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</si>
  <si>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</si>
  <si>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</si>
  <si>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</si>
  <si>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</si>
  <si>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</si>
  <si>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</si>
  <si>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</si>
  <si>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</si>
  <si>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</si>
  <si>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</si>
  <si>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</si>
  <si>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</si>
  <si>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</si>
  <si>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</si>
  <si>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</si>
  <si>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</si>
  <si>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</si>
  <si>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</si>
  <si>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</si>
  <si>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</si>
  <si>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</si>
  <si>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</si>
  <si>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</si>
  <si>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</si>
  <si>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</si>
  <si>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</si>
  <si>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</si>
  <si>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</si>
  <si>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</si>
  <si>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</si>
  <si>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</si>
  <si>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</si>
  <si>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</si>
  <si>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</si>
  <si>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</si>
  <si>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</si>
  <si>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</si>
  <si>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</si>
  <si>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</si>
  <si>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</si>
  <si>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</si>
  <si>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</si>
  <si>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</si>
  <si>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</si>
  <si>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</si>
  <si>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</si>
  <si>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</si>
  <si>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</si>
  <si>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</si>
  <si>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</si>
  <si>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</si>
  <si>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</si>
  <si>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</si>
  <si>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</si>
  <si>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</si>
  <si>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</si>
  <si>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</si>
  <si>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</si>
  <si>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</si>
  <si>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</si>
  <si>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</si>
  <si>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</si>
  <si>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</si>
  <si>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</si>
  <si>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</si>
  <si>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</si>
  <si>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</si>
  <si>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</si>
  <si>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</si>
  <si>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</si>
  <si>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</si>
  <si>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</si>
  <si>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</si>
  <si>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</si>
  <si>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</si>
  <si>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</si>
  <si>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</si>
  <si>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</si>
  <si>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</si>
  <si>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</si>
  <si>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</si>
  <si>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</si>
  <si>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</si>
  <si>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</si>
  <si>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</si>
  <si>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</si>
  <si>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</si>
  <si>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</si>
  <si>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</si>
  <si>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</si>
  <si>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</si>
  <si>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</si>
  <si>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</si>
  <si>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</si>
  <si>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</si>
  <si>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</si>
  <si>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</si>
  <si>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</si>
  <si>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</si>
  <si>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</si>
  <si>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</si>
  <si>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</si>
  <si>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</si>
  <si>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</si>
  <si>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</si>
  <si>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</si>
  <si>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</si>
  <si>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</si>
  <si>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</si>
  <si>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</si>
  <si>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</si>
  <si>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</si>
  <si>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</si>
  <si>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</si>
  <si>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</si>
  <si>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</si>
  <si>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</si>
  <si>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</si>
  <si>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</si>
  <si>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</si>
  <si>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</si>
  <si>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</si>
  <si>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</si>
  <si>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</si>
  <si>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</si>
  <si>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</si>
  <si>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</si>
  <si>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</si>
  <si>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</si>
  <si>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</si>
  <si>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</si>
  <si>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</si>
  <si>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</si>
  <si>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</si>
  <si>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</si>
  <si>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</si>
  <si>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</si>
  <si>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</si>
  <si>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</si>
  <si>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</si>
  <si>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</si>
  <si>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</si>
  <si>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</si>
  <si>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</si>
  <si>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</si>
  <si>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</si>
  <si>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</si>
  <si>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</si>
  <si>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</si>
  <si>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</si>
  <si>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</si>
  <si>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</si>
  <si>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</si>
  <si>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</si>
  <si>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</si>
  <si>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</si>
  <si>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</si>
  <si>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</si>
  <si>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</si>
  <si>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</si>
  <si>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</si>
  <si>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</si>
  <si>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</si>
  <si>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</si>
  <si>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</si>
  <si>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</si>
  <si>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</si>
  <si>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</si>
  <si>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</si>
  <si>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</si>
  <si>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</si>
  <si>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</si>
  <si>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</si>
  <si>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</si>
  <si>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</si>
  <si>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</si>
  <si>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</si>
  <si>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</si>
  <si>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</si>
  <si>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</si>
  <si>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</si>
  <si>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</si>
  <si>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</si>
  <si>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</si>
  <si>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</si>
  <si>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</si>
  <si>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</si>
  <si>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</si>
  <si>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</si>
  <si>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</si>
  <si>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</si>
  <si>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</si>
  <si>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</si>
  <si>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</si>
  <si>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</si>
  <si>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</si>
  <si>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</si>
  <si>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</si>
  <si>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</si>
  <si>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</si>
  <si>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</si>
  <si>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</si>
  <si>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</si>
  <si>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</si>
  <si>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</si>
  <si>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</si>
  <si>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</si>
  <si>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</si>
  <si>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</si>
  <si>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</si>
  <si>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</si>
  <si>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</si>
  <si>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</si>
  <si>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</si>
  <si>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</si>
  <si>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</si>
  <si>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</si>
  <si>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</si>
  <si>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</si>
  <si>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</si>
  <si>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</si>
  <si>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</si>
  <si>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</si>
  <si>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</si>
  <si>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</si>
  <si>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</si>
  <si>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</si>
  <si>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</si>
  <si>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</si>
  <si>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</si>
  <si>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</si>
  <si>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</si>
  <si>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</si>
  <si>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</si>
  <si>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</si>
  <si>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</si>
  <si>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</si>
  <si>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</si>
  <si>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</si>
  <si>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</si>
  <si>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</si>
  <si>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</si>
  <si>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</si>
  <si>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</si>
  <si>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</si>
  <si>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</si>
  <si>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</si>
  <si>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</si>
  <si>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</si>
  <si>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</si>
  <si>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</si>
  <si>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</si>
  <si>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</si>
  <si>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</si>
  <si>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</si>
  <si>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</si>
  <si>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</si>
  <si>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</si>
  <si>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</si>
  <si>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</si>
  <si>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</si>
  <si>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</si>
  <si>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</si>
  <si>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</si>
  <si>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</si>
  <si>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</si>
  <si>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</si>
  <si>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</si>
  <si>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</si>
  <si>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</si>
  <si>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</si>
  <si>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</si>
  <si>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</si>
  <si>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</si>
  <si>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</si>
  <si>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</si>
  <si>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</si>
  <si>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</si>
  <si>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</si>
  <si>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</si>
  <si>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</si>
  <si>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</si>
  <si>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</si>
  <si>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</si>
  <si>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</si>
  <si>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</si>
  <si>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</si>
  <si>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</si>
  <si>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</si>
  <si>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</si>
  <si>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</si>
  <si>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</si>
  <si>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</si>
  <si>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</si>
  <si>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</si>
  <si>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</si>
  <si>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</si>
  <si>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</si>
  <si>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</si>
  <si>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</si>
  <si>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</si>
  <si>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</si>
  <si>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</si>
  <si>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</si>
  <si>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</si>
  <si>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</si>
  <si>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</si>
  <si>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</si>
  <si>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</si>
  <si>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</si>
  <si>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</si>
  <si>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</si>
  <si>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</si>
  <si>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</si>
  <si>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</si>
  <si>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</si>
  <si>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</si>
  <si>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</si>
  <si>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</si>
  <si>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</si>
  <si>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</si>
  <si>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</si>
  <si>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</si>
  <si>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</si>
  <si>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</si>
  <si>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</si>
  <si>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</si>
  <si>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</si>
  <si>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</si>
  <si>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</si>
  <si>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</si>
  <si>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</si>
  <si>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</si>
  <si>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</si>
  <si>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</si>
  <si>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</si>
  <si>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</si>
  <si>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</si>
  <si>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</si>
  <si>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</si>
  <si>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</si>
  <si>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</si>
  <si>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</si>
  <si>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</si>
  <si>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</si>
  <si>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</si>
  <si>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</si>
  <si>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</si>
  <si>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</si>
  <si>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</si>
  <si>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</si>
  <si>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</si>
  <si>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</si>
  <si>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</si>
  <si>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</si>
  <si>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</si>
  <si>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</si>
  <si>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</si>
  <si>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</si>
  <si>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</si>
  <si>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</si>
  <si>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</si>
  <si>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</si>
  <si>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</si>
  <si>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</si>
  <si>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</si>
  <si>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</si>
  <si>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</si>
  <si>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</si>
  <si>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</si>
  <si>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</si>
  <si>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</si>
  <si>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</si>
  <si>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</si>
  <si>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</si>
  <si>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</si>
  <si>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</si>
  <si>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</si>
  <si>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</si>
  <si>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</si>
  <si>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</si>
  <si>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</si>
  <si>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</si>
  <si>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</si>
  <si>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</si>
  <si>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</si>
  <si>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</si>
  <si>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</si>
  <si>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</si>
  <si>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</si>
  <si>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</si>
  <si>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</si>
  <si>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</si>
  <si>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</si>
  <si>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</si>
  <si>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</si>
  <si>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</si>
  <si>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</si>
  <si>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</si>
  <si>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</si>
  <si>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</si>
  <si>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</si>
  <si>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</si>
  <si>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</si>
  <si>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</si>
  <si>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</si>
  <si>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</si>
  <si>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</si>
  <si>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</si>
  <si>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</si>
  <si>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</si>
  <si>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</si>
  <si>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</si>
  <si>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</si>
  <si>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</si>
  <si>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</si>
  <si>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</si>
  <si>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</si>
  <si>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</si>
  <si>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</si>
  <si>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</si>
  <si>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</si>
  <si>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</si>
  <si>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</si>
  <si>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</si>
  <si>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</si>
  <si>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</si>
  <si>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</si>
  <si>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</si>
  <si>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</si>
  <si>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</si>
  <si>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</si>
  <si>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</si>
  <si>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</si>
  <si>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</si>
  <si>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</si>
  <si>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</si>
  <si>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</si>
  <si>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</si>
  <si>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</si>
  <si>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</si>
  <si>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</si>
  <si>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</si>
  <si>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</si>
  <si>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</si>
  <si>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</si>
  <si>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</si>
  <si>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</si>
  <si>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</si>
  <si>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</si>
  <si>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</si>
  <si>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</si>
  <si>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</si>
  <si>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</si>
  <si>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</si>
  <si>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</si>
  <si>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</si>
  <si>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</si>
  <si>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</si>
  <si>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</si>
  <si>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</si>
  <si>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</si>
  <si>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</si>
  <si>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</si>
  <si>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</si>
  <si>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</si>
  <si>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</si>
  <si>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</si>
  <si>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</si>
  <si>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</si>
  <si>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</si>
  <si>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</si>
  <si>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</si>
  <si>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</si>
  <si>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</si>
  <si>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</si>
  <si>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</si>
  <si>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</si>
  <si>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</si>
  <si>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</si>
  <si>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</si>
  <si>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</si>
  <si>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</si>
  <si>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</si>
  <si>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</si>
  <si>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</si>
  <si>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</si>
  <si>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</si>
  <si>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</si>
  <si>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</si>
  <si>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</si>
  <si>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</si>
  <si>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</si>
  <si>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</si>
  <si>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</si>
  <si>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</si>
  <si>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</si>
  <si>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</si>
  <si>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</si>
  <si>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</si>
  <si>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</si>
  <si>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</si>
  <si>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</si>
  <si>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</si>
  <si>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</si>
  <si>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</si>
  <si>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</si>
  <si>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</si>
  <si>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</si>
  <si>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</si>
  <si>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</si>
  <si>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</si>
  <si>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</si>
  <si>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</si>
  <si>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</si>
  <si>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</si>
  <si>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</si>
  <si>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</si>
  <si>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</si>
  <si>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</si>
  <si>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</si>
  <si>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</si>
  <si>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</si>
  <si>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</si>
  <si>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</si>
  <si>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</si>
  <si>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</si>
  <si>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</si>
  <si>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</si>
  <si>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</si>
  <si>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</si>
  <si>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</si>
  <si>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</si>
  <si>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</si>
  <si>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</si>
  <si>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</si>
  <si>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</si>
  <si>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</si>
  <si>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</si>
  <si>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</si>
  <si>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</si>
  <si>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</si>
  <si>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</si>
  <si>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</si>
  <si>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</si>
  <si>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</si>
  <si>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</si>
  <si>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</si>
  <si>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</si>
  <si>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</si>
  <si>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</si>
  <si>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</si>
  <si>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</si>
  <si>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</si>
  <si>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</si>
  <si>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</si>
  <si>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</si>
  <si>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</si>
  <si>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</si>
  <si>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</si>
  <si>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</si>
  <si>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</si>
  <si>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</si>
  <si>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</si>
  <si>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</si>
  <si>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</si>
  <si>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</si>
  <si>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</si>
  <si>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</si>
  <si>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</si>
  <si>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</si>
  <si>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</si>
  <si>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</si>
  <si>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</si>
  <si>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</si>
  <si>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</si>
  <si>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</si>
  <si>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</si>
  <si>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</si>
  <si>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</si>
  <si>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</si>
  <si>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</si>
  <si>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</si>
  <si>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</si>
  <si>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</si>
  <si>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</si>
  <si>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</si>
  <si>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</si>
  <si>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</si>
  <si>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</si>
  <si>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</si>
  <si>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</si>
  <si>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</si>
  <si>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</si>
  <si>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</si>
  <si>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</si>
  <si>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</si>
  <si>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</si>
  <si>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</si>
  <si>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</si>
  <si>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</si>
  <si>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</si>
  <si>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</si>
  <si>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</si>
  <si>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</si>
  <si>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</si>
  <si>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</si>
  <si>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</si>
  <si>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</si>
  <si>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</si>
  <si>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</si>
  <si>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</si>
  <si>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</si>
  <si>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</si>
  <si>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</si>
  <si>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</si>
  <si>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</si>
  <si>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</si>
  <si>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</si>
  <si>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</si>
  <si>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</si>
  <si>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</si>
  <si>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</si>
  <si>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</si>
  <si>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</si>
  <si>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</si>
  <si>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</si>
  <si>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</si>
  <si>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</si>
  <si>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</si>
  <si>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</si>
  <si>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</si>
  <si>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</si>
  <si>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</si>
  <si>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</si>
  <si>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</si>
  <si>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</si>
  <si>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</si>
  <si>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</si>
  <si>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</si>
  <si>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</si>
  <si>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</si>
  <si>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</si>
  <si>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</si>
  <si>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</si>
  <si>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</si>
  <si>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</si>
  <si>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</si>
  <si>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</si>
  <si>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</si>
  <si>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</si>
  <si>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</si>
  <si>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</si>
  <si>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</si>
  <si>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</si>
  <si>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</si>
  <si>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</si>
  <si>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</si>
  <si>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</si>
  <si>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</si>
  <si>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</si>
  <si>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</si>
  <si>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</si>
  <si>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</si>
  <si>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</si>
  <si>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</si>
  <si>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</si>
  <si>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</si>
  <si>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</si>
  <si>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</si>
  <si>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</si>
  <si>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</si>
  <si>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</si>
  <si>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</si>
  <si>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</si>
  <si>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</si>
  <si>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</si>
  <si>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</si>
  <si>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</si>
  <si>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</si>
  <si>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</si>
  <si>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</si>
  <si>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</si>
  <si>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</si>
  <si>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</si>
  <si>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</si>
  <si>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</si>
  <si>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</si>
  <si>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</si>
  <si>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</si>
  <si>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</si>
  <si>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</si>
  <si>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</si>
  <si>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</si>
  <si>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</si>
  <si>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</si>
  <si>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</si>
  <si>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</si>
  <si>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</si>
  <si>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</si>
  <si>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</si>
  <si>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</si>
  <si>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</si>
  <si>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</si>
  <si>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</si>
  <si>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</si>
  <si>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</si>
  <si>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</si>
  <si>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</si>
  <si>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</si>
  <si>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</si>
  <si>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</si>
  <si>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</si>
  <si>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</si>
  <si>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</si>
  <si>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</si>
  <si>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</si>
  <si>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</si>
  <si>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</si>
  <si>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</si>
  <si>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</si>
  <si>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</si>
  <si>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</si>
  <si>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</si>
  <si>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</si>
  <si>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</si>
  <si>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</si>
  <si>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</si>
  <si>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</si>
  <si>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</si>
  <si>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</si>
  <si>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</si>
  <si>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</si>
  <si>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</si>
  <si>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</si>
  <si>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</si>
  <si>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</si>
  <si>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</si>
  <si>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</si>
  <si>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</si>
  <si>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</si>
  <si>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</si>
  <si>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</si>
  <si>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</si>
  <si>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</si>
  <si>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</si>
  <si>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</si>
  <si>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</si>
  <si>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</si>
  <si>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</si>
  <si>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</si>
  <si>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</si>
  <si>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</si>
  <si>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</si>
  <si>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</si>
  <si>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</si>
  <si>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</si>
  <si>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</si>
  <si>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</si>
  <si>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</si>
  <si>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</si>
  <si>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</si>
  <si>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</si>
  <si>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</si>
  <si>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</si>
  <si>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</si>
  <si>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</si>
  <si>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</si>
  <si>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</si>
  <si>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</si>
  <si>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</si>
  <si>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</si>
  <si>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</si>
  <si>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</si>
  <si>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</si>
  <si>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</si>
  <si>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</si>
  <si>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</si>
  <si>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</si>
  <si>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</si>
  <si>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</si>
  <si>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</si>
  <si>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</si>
  <si>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</si>
  <si>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</si>
  <si>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</si>
  <si>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</si>
  <si>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</si>
  <si>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</si>
  <si>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</si>
  <si>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</si>
  <si>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</si>
  <si>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</si>
  <si>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</si>
  <si>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</si>
  <si>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</si>
  <si>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</si>
  <si>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</si>
  <si>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</si>
  <si>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</si>
  <si>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</si>
  <si>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</si>
  <si>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</si>
  <si>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</si>
  <si>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</si>
  <si>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</si>
  <si>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</si>
  <si>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</si>
  <si>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</si>
  <si>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</si>
  <si>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</si>
  <si>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</si>
  <si>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</si>
  <si>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</si>
  <si>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</si>
  <si>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</si>
  <si>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</si>
  <si>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</si>
  <si>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</si>
  <si>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</si>
  <si>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</si>
  <si>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</si>
  <si>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</si>
  <si>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</si>
  <si>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</si>
  <si>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</si>
  <si>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</si>
  <si>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</si>
  <si>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</si>
  <si>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</si>
  <si>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</si>
  <si>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</si>
  <si>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</si>
  <si>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</si>
  <si>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</si>
  <si>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</si>
  <si>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</si>
  <si>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</si>
  <si>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</si>
  <si>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</si>
  <si>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</si>
  <si>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</si>
  <si>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</si>
  <si>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</si>
  <si>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</si>
  <si>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</si>
  <si>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</si>
  <si>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</si>
  <si>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</si>
  <si>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</si>
  <si>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</si>
  <si>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</si>
  <si>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</si>
  <si>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</si>
  <si>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</si>
  <si>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</si>
  <si>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</si>
  <si>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</si>
  <si>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</si>
  <si>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</si>
  <si>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</si>
  <si>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</si>
  <si>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</si>
  <si>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</si>
  <si>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</si>
  <si>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</si>
  <si>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</si>
  <si>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</si>
  <si>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</si>
  <si>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</si>
  <si>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</si>
  <si>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</si>
  <si>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</si>
  <si>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</si>
  <si>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</si>
  <si>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</si>
  <si>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</si>
  <si>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</si>
  <si>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</si>
  <si>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</si>
  <si>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</si>
  <si>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</si>
  <si>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</si>
  <si>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</si>
  <si>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</si>
  <si>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</si>
  <si>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</si>
  <si>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</si>
  <si>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</si>
  <si>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</si>
  <si>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</si>
  <si>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</si>
  <si>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</si>
  <si>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</si>
  <si>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</si>
  <si>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</si>
  <si>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</si>
  <si>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</si>
  <si>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</si>
  <si>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</si>
  <si>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</si>
  <si>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</si>
  <si>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</si>
  <si>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</si>
  <si>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</si>
  <si>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</si>
  <si>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</si>
  <si>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</si>
  <si>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</si>
  <si>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</si>
  <si>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</si>
  <si>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</si>
  <si>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</si>
  <si>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</si>
  <si>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</si>
  <si>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</si>
  <si>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</si>
  <si>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</si>
  <si>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</si>
  <si>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</si>
  <si>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</si>
  <si>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</si>
  <si>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</si>
  <si>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</si>
  <si>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</si>
  <si>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</si>
  <si>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</si>
  <si>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</si>
  <si>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</si>
  <si>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</si>
  <si>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</si>
  <si>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</si>
  <si>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</si>
  <si>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</si>
  <si>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</si>
  <si>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</si>
  <si>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</si>
  <si>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</si>
  <si>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</si>
  <si>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</si>
  <si>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</si>
  <si>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</si>
  <si>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</si>
  <si>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</si>
  <si>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</si>
  <si>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</si>
  <si>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</si>
  <si>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</si>
  <si>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</si>
  <si>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</si>
  <si>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</si>
  <si>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</si>
  <si>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</si>
  <si>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</si>
  <si>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</si>
  <si>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</si>
  <si>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</si>
  <si>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</si>
  <si>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</si>
  <si>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</si>
  <si>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</si>
  <si>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</si>
  <si>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</si>
  <si>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</si>
  <si>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</si>
  <si>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</si>
  <si>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</si>
  <si>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</si>
  <si>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</si>
  <si>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</si>
  <si>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</si>
  <si>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</si>
  <si>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</si>
  <si>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</si>
  <si>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</si>
  <si>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</si>
  <si>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</si>
  <si>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</si>
  <si>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</si>
  <si>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</si>
  <si>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</si>
  <si>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</si>
  <si>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</si>
  <si>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</si>
  <si>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</si>
  <si>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</si>
  <si>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</si>
  <si>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</si>
  <si>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</si>
  <si>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</si>
  <si>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</si>
  <si>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</si>
  <si>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</si>
  <si>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</si>
  <si>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</si>
  <si>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</si>
  <si>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</si>
  <si>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</si>
  <si>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</si>
  <si>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</si>
  <si>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</si>
  <si>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</si>
  <si>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</si>
  <si>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</si>
  <si>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</si>
  <si>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</si>
  <si>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</si>
  <si>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</si>
  <si>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</si>
  <si>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</si>
  <si>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</si>
  <si>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</si>
  <si>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</si>
  <si>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</si>
  <si>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</si>
  <si>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</si>
  <si>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</si>
  <si>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</si>
  <si>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</si>
  <si>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</si>
  <si>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</si>
  <si>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</si>
  <si>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</si>
  <si>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</si>
  <si>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</si>
  <si>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</si>
  <si>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</si>
  <si>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</si>
  <si>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</si>
  <si>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</si>
  <si>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</si>
  <si>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</si>
  <si>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</si>
  <si>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</si>
  <si>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</si>
  <si>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</si>
  <si>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</si>
  <si>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</si>
  <si>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</si>
  <si>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</si>
  <si>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</si>
  <si>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</si>
  <si>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</si>
  <si>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</si>
  <si>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</si>
  <si>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</si>
  <si>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</si>
  <si>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</si>
  <si>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</si>
  <si>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</si>
  <si>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</si>
  <si>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</si>
  <si>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</si>
  <si>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</si>
  <si>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</si>
  <si>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</si>
  <si>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</si>
  <si>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</si>
  <si>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</si>
  <si>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</si>
  <si>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</si>
  <si>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</si>
  <si>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</si>
  <si>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</si>
  <si>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</si>
  <si>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</si>
  <si>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</si>
  <si>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</si>
  <si>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</si>
  <si>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</si>
  <si>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</si>
  <si>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</si>
  <si>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</si>
  <si>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</si>
  <si>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</si>
  <si>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</si>
  <si>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</si>
  <si>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</si>
  <si>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</si>
  <si>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</si>
  <si>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</si>
  <si>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</si>
  <si>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</si>
  <si>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</si>
  <si>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</si>
  <si>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</si>
  <si>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</si>
  <si>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</si>
  <si>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</si>
  <si>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</si>
  <si>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</si>
  <si>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</si>
  <si>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</si>
  <si>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</si>
  <si>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</si>
  <si>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</si>
  <si>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</si>
  <si>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</si>
  <si>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</si>
  <si>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</si>
  <si>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</si>
  <si>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</si>
  <si>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</si>
  <si>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</si>
  <si>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</si>
  <si>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</si>
  <si>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</si>
  <si>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</si>
  <si>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</si>
  <si>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</si>
  <si>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</si>
  <si>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</si>
  <si>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</si>
  <si>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</si>
  <si>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</si>
  <si>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</si>
  <si>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</si>
  <si>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</si>
  <si>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</si>
  <si>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</si>
  <si>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</si>
  <si>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</si>
  <si>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</si>
  <si>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</si>
  <si>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</si>
  <si>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</si>
  <si>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</si>
  <si>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</si>
  <si>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</si>
  <si>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</si>
  <si>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</si>
  <si>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</si>
  <si>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</si>
  <si>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</si>
  <si>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</si>
  <si>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</si>
  <si>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</si>
  <si>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</si>
  <si>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</si>
  <si>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</si>
  <si>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</si>
  <si>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</si>
  <si>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</si>
  <si>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</si>
  <si>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</si>
  <si>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</si>
  <si>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</si>
  <si>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</si>
  <si>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</si>
  <si>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</si>
  <si>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</si>
  <si>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</si>
  <si>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</si>
  <si>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</si>
  <si>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</si>
  <si>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</si>
  <si>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</si>
  <si>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</si>
  <si>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</si>
  <si>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</si>
  <si>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</si>
  <si>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</si>
  <si>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</si>
  <si>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</si>
  <si>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</si>
  <si>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</si>
  <si>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</si>
  <si>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</si>
  <si>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</si>
  <si>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</si>
  <si>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</si>
  <si>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</si>
  <si>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</si>
  <si>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</si>
  <si>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</si>
  <si>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</si>
  <si>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</si>
  <si>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</si>
  <si>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</si>
  <si>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</si>
  <si>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</si>
  <si>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</si>
  <si>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</si>
  <si>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</si>
  <si>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</si>
  <si>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</si>
  <si>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</si>
  <si>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</si>
  <si>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</si>
  <si>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</si>
  <si>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</si>
  <si>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</si>
  <si>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</si>
  <si>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</si>
  <si>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</si>
  <si>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</si>
  <si>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</si>
  <si>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</si>
  <si>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</si>
  <si>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</si>
  <si>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</si>
  <si>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</si>
  <si>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</si>
  <si>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</si>
  <si>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</si>
  <si>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</si>
  <si>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</si>
  <si>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</si>
  <si>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</si>
  <si>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</si>
  <si>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</si>
  <si>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</si>
  <si>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</si>
  <si>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</si>
  <si>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</si>
  <si>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</si>
  <si>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</si>
  <si>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</si>
  <si>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</si>
  <si>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</si>
  <si>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</si>
  <si>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</si>
  <si>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</si>
  <si>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</si>
  <si>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</si>
  <si>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</si>
  <si>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</si>
  <si>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</si>
  <si>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</si>
  <si>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</si>
  <si>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</si>
  <si>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</si>
  <si>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</si>
  <si>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</si>
  <si>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</si>
  <si>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</si>
  <si>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</si>
  <si>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</si>
  <si>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</si>
  <si>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</si>
  <si>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</si>
  <si>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</si>
  <si>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</si>
  <si>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</si>
  <si>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</si>
  <si>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</si>
  <si>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</si>
  <si>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</si>
  <si>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</si>
  <si>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</si>
  <si>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</si>
  <si>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</si>
  <si>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</si>
  <si>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</si>
  <si>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</si>
  <si>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</si>
  <si>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</si>
  <si>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</si>
  <si>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</si>
  <si>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</si>
  <si>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</si>
  <si>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</si>
  <si>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</si>
  <si>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</si>
  <si>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</si>
  <si>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</si>
  <si>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</si>
  <si>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</si>
  <si>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</si>
  <si>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</si>
  <si>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</si>
  <si>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</si>
  <si>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</si>
  <si>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</si>
  <si>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</si>
  <si>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</si>
  <si>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</si>
  <si>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</si>
  <si>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</si>
  <si>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</si>
  <si>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</si>
  <si>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</si>
  <si>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</si>
  <si>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</si>
  <si>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</si>
  <si>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</si>
  <si>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</si>
  <si>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</si>
  <si>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</si>
  <si>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</si>
  <si>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</si>
  <si>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</si>
  <si>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</si>
  <si>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</si>
  <si>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</si>
  <si>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</si>
  <si>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</si>
  <si>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</si>
  <si>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</si>
  <si>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</si>
  <si>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</si>
  <si>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</si>
  <si>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</si>
  <si>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</si>
  <si>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</si>
  <si>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</si>
  <si>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</si>
  <si>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</si>
  <si>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</si>
  <si>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</si>
  <si>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</si>
  <si>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</si>
  <si>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</si>
  <si>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</si>
  <si>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</si>
  <si>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</si>
  <si>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</si>
  <si>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</si>
  <si>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</si>
  <si>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</si>
  <si>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</si>
  <si>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</si>
  <si>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</si>
  <si>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</si>
  <si>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</si>
  <si>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</si>
  <si>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</si>
  <si>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</si>
  <si>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</si>
  <si>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</si>
  <si>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</si>
  <si>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</si>
  <si>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</si>
  <si>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</si>
  <si>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</si>
  <si>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</si>
  <si>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</si>
  <si>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</si>
  <si>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</si>
  <si>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</si>
  <si>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</si>
  <si>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</si>
  <si>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</si>
  <si>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</si>
  <si>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</si>
  <si>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</si>
  <si>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</si>
  <si>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</si>
  <si>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</si>
  <si>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</si>
  <si>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</si>
  <si>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</si>
  <si>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</si>
  <si>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</si>
  <si>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</si>
  <si>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</si>
  <si>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</si>
  <si>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</si>
  <si>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</si>
  <si>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</si>
  <si>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</si>
  <si>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</si>
  <si>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</si>
  <si>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</si>
  <si>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</si>
  <si>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</si>
  <si>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</si>
  <si>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</si>
  <si>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</si>
  <si>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</si>
  <si>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</si>
  <si>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</si>
  <si>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</si>
  <si>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</si>
  <si>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</si>
  <si>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</si>
  <si>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</si>
  <si>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</si>
  <si>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</si>
  <si>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</si>
  <si>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</si>
  <si>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</si>
  <si>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</si>
  <si>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</si>
  <si>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</si>
  <si>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</si>
  <si>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</si>
  <si>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</si>
  <si>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</si>
  <si>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</si>
  <si>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</si>
  <si>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</si>
  <si>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</si>
  <si>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</si>
  <si>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</si>
  <si>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</si>
  <si>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</si>
  <si>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</si>
  <si>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</si>
  <si>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</si>
  <si>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</si>
  <si>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</si>
  <si>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</si>
  <si>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</si>
  <si>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</si>
  <si>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</si>
  <si>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</si>
  <si>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</si>
  <si>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</si>
  <si>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</si>
  <si>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</si>
  <si>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</si>
  <si>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</si>
  <si>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</si>
  <si>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</si>
  <si>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</si>
  <si>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</si>
  <si>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</si>
  <si>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</si>
  <si>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</si>
  <si>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</si>
  <si>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</si>
  <si>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</si>
  <si>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</si>
  <si>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</si>
  <si>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</si>
  <si>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</si>
  <si>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</si>
  <si>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</si>
  <si>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</si>
  <si>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</si>
  <si>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</si>
  <si>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</si>
  <si>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</si>
  <si>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</si>
  <si>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</si>
  <si>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</si>
  <si>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</si>
  <si>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</si>
  <si>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</si>
  <si>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</si>
  <si>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</si>
  <si>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</si>
  <si>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</si>
  <si>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</si>
  <si>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</si>
  <si>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</si>
  <si>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</si>
  <si>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</si>
  <si>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</si>
  <si>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</si>
  <si>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</si>
  <si>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</si>
  <si>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</si>
  <si>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</si>
  <si>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</si>
  <si>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</si>
  <si>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</si>
  <si>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</si>
  <si>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</si>
  <si>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</si>
  <si>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</si>
  <si>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</si>
  <si>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</si>
  <si>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</si>
  <si>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</si>
  <si>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</si>
  <si>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</si>
  <si>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</si>
  <si>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</si>
  <si>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</si>
  <si>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</si>
  <si>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</si>
  <si>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</si>
  <si>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</si>
  <si>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</si>
  <si>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</si>
  <si>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</si>
  <si>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</si>
  <si>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</si>
  <si>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</si>
  <si>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</si>
  <si>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</si>
  <si>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</si>
  <si>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</si>
  <si>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</si>
  <si>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</si>
  <si>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</si>
  <si>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</si>
  <si>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</si>
  <si>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</si>
  <si>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</si>
  <si>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</si>
  <si>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</si>
  <si>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</si>
  <si>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</si>
  <si>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</si>
  <si>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</si>
  <si>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</si>
  <si>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</si>
  <si>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</si>
  <si>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</si>
  <si>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</si>
  <si>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</si>
  <si>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</si>
  <si>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</si>
  <si>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</si>
  <si>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</si>
  <si>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</si>
  <si>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</si>
  <si>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</si>
  <si>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</si>
  <si>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</si>
  <si>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</si>
  <si>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</si>
  <si>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</si>
  <si>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</si>
  <si>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</si>
  <si>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</si>
  <si>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</si>
  <si>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</si>
  <si>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</si>
  <si>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</si>
  <si>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</si>
  <si>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</si>
  <si>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</si>
  <si>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</si>
  <si>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</si>
  <si>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</si>
  <si>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</si>
  <si>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</si>
  <si>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</si>
  <si>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</si>
  <si>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</si>
  <si>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</si>
  <si>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</si>
  <si>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</si>
  <si>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</si>
  <si>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</si>
  <si>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</si>
  <si>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</si>
  <si>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</si>
  <si>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</si>
  <si>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</si>
  <si>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</si>
  <si>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</si>
  <si>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</si>
  <si>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</si>
  <si>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</si>
  <si>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</si>
  <si>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</si>
  <si>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</si>
  <si>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</si>
  <si>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</si>
  <si>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</si>
  <si>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</si>
  <si>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</si>
  <si>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</si>
  <si>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</si>
  <si>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</si>
  <si>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</si>
  <si>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</si>
  <si>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</si>
  <si>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</si>
  <si>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</si>
  <si>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</si>
  <si>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</si>
  <si>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</si>
  <si>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</si>
  <si>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</si>
  <si>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</si>
  <si>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</si>
  <si>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</si>
  <si>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</si>
  <si>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</si>
  <si>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</si>
  <si>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</si>
  <si>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</si>
  <si>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</si>
  <si>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</si>
  <si>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</si>
  <si>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</si>
  <si>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</si>
  <si>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</si>
  <si>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</si>
  <si>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</si>
  <si>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</si>
  <si>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</si>
  <si>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</si>
  <si>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</si>
  <si>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</si>
  <si>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</si>
  <si>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</si>
  <si>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</si>
  <si>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</si>
  <si>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</si>
  <si>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</si>
  <si>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</si>
  <si>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</si>
  <si>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</si>
  <si>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</si>
  <si>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</si>
  <si>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</si>
  <si>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</si>
  <si>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</si>
  <si>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</si>
  <si>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</si>
  <si>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</si>
  <si>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</si>
  <si>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</si>
  <si>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</si>
  <si>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</si>
  <si>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</si>
  <si>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</si>
  <si>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</si>
  <si>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</si>
  <si>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</si>
  <si>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</si>
  <si>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</si>
  <si>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</si>
  <si>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</si>
  <si>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</si>
  <si>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</si>
  <si>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</si>
  <si>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</si>
  <si>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</si>
  <si>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</si>
  <si>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</si>
  <si>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</si>
  <si>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</si>
  <si>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</si>
  <si>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</si>
  <si>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</si>
  <si>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</si>
  <si>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</si>
  <si>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</si>
  <si>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</si>
  <si>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</si>
  <si>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</si>
  <si>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</si>
  <si>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</si>
  <si>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</si>
  <si>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</si>
  <si>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</si>
  <si>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</si>
  <si>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</si>
  <si>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</si>
  <si>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</si>
  <si>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</si>
  <si>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</si>
  <si>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</si>
  <si>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</si>
  <si>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</si>
  <si>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</si>
  <si>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</si>
  <si>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</si>
  <si>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</si>
  <si>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</si>
  <si>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</si>
  <si>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</si>
  <si>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</si>
  <si>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</si>
  <si>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</si>
  <si>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</si>
  <si>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</si>
  <si>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</si>
  <si>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</si>
  <si>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</si>
  <si>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</si>
  <si>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</si>
  <si>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</si>
  <si>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</si>
  <si>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</si>
  <si>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</si>
  <si>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</si>
  <si>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</si>
  <si>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</si>
  <si>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</si>
  <si>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</si>
  <si>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</si>
  <si>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</si>
  <si>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</si>
  <si>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</si>
  <si>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</si>
  <si>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</si>
  <si>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</si>
  <si>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</si>
  <si>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</si>
  <si>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</si>
  <si>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</si>
  <si>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</si>
  <si>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</si>
  <si>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</si>
  <si>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</si>
  <si>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</si>
  <si>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</si>
  <si>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</si>
  <si>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</si>
  <si>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</si>
  <si>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</si>
  <si>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</si>
  <si>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</si>
  <si>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</si>
  <si>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</si>
  <si>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</si>
  <si>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</si>
  <si>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</si>
  <si>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</si>
  <si>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</si>
  <si>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</si>
  <si>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</si>
  <si>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</si>
  <si>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</si>
  <si>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</si>
  <si>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</si>
  <si>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</si>
  <si>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</si>
  <si>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</si>
  <si>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</si>
  <si>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</si>
  <si>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</si>
  <si>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</si>
  <si>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</si>
  <si>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</si>
  <si>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</si>
  <si>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</si>
  <si>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</si>
  <si>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</si>
  <si>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</si>
  <si>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</si>
  <si>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</si>
  <si>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</si>
  <si>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</si>
  <si>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</si>
  <si>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</si>
  <si>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</si>
  <si>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</si>
  <si>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</si>
  <si>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</si>
  <si>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</si>
  <si>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</si>
  <si>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</si>
  <si>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</si>
  <si>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</si>
  <si>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</si>
  <si>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</si>
  <si>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</si>
  <si>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</si>
  <si>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</si>
  <si>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</si>
  <si>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</si>
  <si>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</si>
  <si>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</si>
  <si>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</si>
  <si>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</si>
  <si>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</si>
  <si>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</si>
  <si>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</si>
  <si>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</si>
  <si>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</si>
  <si>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</si>
  <si>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</si>
  <si>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</si>
  <si>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</si>
  <si>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</si>
  <si>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</si>
  <si>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</si>
  <si>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</si>
  <si>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</si>
  <si>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</si>
  <si>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</si>
  <si>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</si>
  <si>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</si>
  <si>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</si>
  <si>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</si>
  <si>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</si>
  <si>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</si>
  <si>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</si>
  <si>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</si>
  <si>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</si>
  <si>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</si>
  <si>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</si>
  <si>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</si>
  <si>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</si>
  <si>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</si>
  <si>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</si>
  <si>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</si>
  <si>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</si>
  <si>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</si>
  <si>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</si>
  <si>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</si>
  <si>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</si>
  <si>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</si>
  <si>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</si>
  <si>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</si>
  <si>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</si>
  <si>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</si>
  <si>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</si>
  <si>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</si>
  <si>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</si>
  <si>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</si>
  <si>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</si>
  <si>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</si>
  <si>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</si>
  <si>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</si>
  <si>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</si>
  <si>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</si>
  <si>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</si>
  <si>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</si>
  <si>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</si>
  <si>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</si>
  <si>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</si>
  <si>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</si>
  <si>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</si>
  <si>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</si>
  <si>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</si>
  <si>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</si>
  <si>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</si>
  <si>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</si>
  <si>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</si>
  <si>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</si>
  <si>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</si>
  <si>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</si>
  <si>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</si>
  <si>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</si>
  <si>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</si>
  <si>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</si>
  <si>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</si>
  <si>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</si>
  <si>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</si>
  <si>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</si>
  <si>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</si>
  <si>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</si>
  <si>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</si>
  <si>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</si>
  <si>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</si>
  <si>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</si>
  <si>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</si>
  <si>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</si>
  <si>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</si>
  <si>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</si>
  <si>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</si>
  <si>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</si>
  <si>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</si>
  <si>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</si>
  <si>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</si>
  <si>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</si>
  <si>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</si>
  <si>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</si>
  <si>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</si>
  <si>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</si>
  <si>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</si>
  <si>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</si>
  <si>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</si>
  <si>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</si>
  <si>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</si>
  <si>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</si>
  <si>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</si>
  <si>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</si>
  <si>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</si>
  <si>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</si>
  <si>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</si>
  <si>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</si>
  <si>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</si>
  <si>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</si>
  <si>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</si>
  <si>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</si>
  <si>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</si>
  <si>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</si>
  <si>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</si>
  <si>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</si>
  <si>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</si>
  <si>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</si>
  <si>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</si>
  <si>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</si>
  <si>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</si>
  <si>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</si>
  <si>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</si>
  <si>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</si>
  <si>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</si>
  <si>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</si>
  <si>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</si>
  <si>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</si>
  <si>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</si>
  <si>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</si>
  <si>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</si>
  <si>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</si>
  <si>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</si>
  <si>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</si>
  <si>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</si>
  <si>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</si>
  <si>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</si>
  <si>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</si>
  <si>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</si>
  <si>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</si>
  <si>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</si>
  <si>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</si>
  <si>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</si>
  <si>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</si>
  <si>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</si>
  <si>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</si>
  <si>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</si>
  <si>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</si>
  <si>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</si>
  <si>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</si>
  <si>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</si>
  <si>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</si>
  <si>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</si>
  <si>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</si>
  <si>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</si>
  <si>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</si>
  <si>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</si>
  <si>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</si>
  <si>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</si>
  <si>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</si>
  <si>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</si>
  <si>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</si>
  <si>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</si>
  <si>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</si>
  <si>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</si>
  <si>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</si>
  <si>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</si>
  <si>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</si>
  <si>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</si>
  <si>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</si>
  <si>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</si>
  <si>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</si>
  <si>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</si>
  <si>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</si>
  <si>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</si>
  <si>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</si>
  <si>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</si>
  <si>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</si>
  <si>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</si>
  <si>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</si>
  <si>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</si>
  <si>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</si>
  <si>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</si>
  <si>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</si>
  <si>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</si>
  <si>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</si>
  <si>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</si>
  <si>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</si>
  <si>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</si>
  <si>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</si>
  <si>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</si>
  <si>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</si>
  <si>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</si>
  <si>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</si>
  <si>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</si>
  <si>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</si>
  <si>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</si>
  <si>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</si>
  <si>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</si>
  <si>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</si>
  <si>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</si>
  <si>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</si>
  <si>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</si>
  <si>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</si>
  <si>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</si>
  <si>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</si>
  <si>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</si>
  <si>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</si>
  <si>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</si>
  <si>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</si>
  <si>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</si>
  <si>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</si>
  <si>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</si>
  <si>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</si>
  <si>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</si>
  <si>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</si>
  <si>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</si>
  <si>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</si>
  <si>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</si>
  <si>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</si>
  <si>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</si>
  <si>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</si>
  <si>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</si>
  <si>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</si>
  <si>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</si>
  <si>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</si>
  <si>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</si>
  <si>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</si>
  <si>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</si>
  <si>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</si>
  <si>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</si>
  <si>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</si>
  <si>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</si>
  <si>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</si>
  <si>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</si>
  <si>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</si>
  <si>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</si>
  <si>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</si>
  <si>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</si>
  <si>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</si>
  <si>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</si>
  <si>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</si>
  <si>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</si>
  <si>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</si>
  <si>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</si>
  <si>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</si>
  <si>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</si>
  <si>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</si>
  <si>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</si>
  <si>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</si>
  <si>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</si>
  <si>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</si>
  <si>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</si>
  <si>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</si>
  <si>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</si>
  <si>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</si>
  <si>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</si>
  <si>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</si>
  <si>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</si>
  <si>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</si>
  <si>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</si>
  <si>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</si>
  <si>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</si>
  <si>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</si>
  <si>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</si>
  <si>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</si>
  <si>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</si>
  <si>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</si>
  <si>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</si>
  <si>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</si>
  <si>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</si>
  <si>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</si>
  <si>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</si>
  <si>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</si>
  <si>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</si>
  <si>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</si>
  <si>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</si>
  <si>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</si>
  <si>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</si>
  <si>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</si>
  <si>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</si>
  <si>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</si>
  <si>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</si>
  <si>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</si>
  <si>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</si>
  <si>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</si>
  <si>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</si>
  <si>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</si>
  <si>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</si>
  <si>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</si>
  <si>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</si>
  <si>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</si>
  <si>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</si>
  <si>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</si>
  <si>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</si>
  <si>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</si>
  <si>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</si>
  <si>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</si>
  <si>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</si>
  <si>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</si>
  <si>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</si>
  <si>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</si>
  <si>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</si>
  <si>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</si>
  <si>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</si>
  <si>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</si>
  <si>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</si>
  <si>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</si>
  <si>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</si>
  <si>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</si>
  <si>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</si>
  <si>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</si>
  <si>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</si>
  <si>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</si>
  <si>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</si>
  <si>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</si>
  <si>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</si>
  <si>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</si>
  <si>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</si>
  <si>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</si>
  <si>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</si>
  <si>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</si>
  <si>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</si>
  <si>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</si>
  <si>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</si>
  <si>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</si>
  <si>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</si>
  <si>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</si>
  <si>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</si>
  <si>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</si>
  <si>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</si>
  <si>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</si>
  <si>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</si>
  <si>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</si>
  <si>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</si>
  <si>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</si>
  <si>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</si>
  <si>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</si>
  <si>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</si>
  <si>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</si>
  <si>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</si>
  <si>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</si>
  <si>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</si>
  <si>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</si>
  <si>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</si>
  <si>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</si>
  <si>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</si>
  <si>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</si>
  <si>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</si>
  <si>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</si>
  <si>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</si>
  <si>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</si>
  <si>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</si>
  <si>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</si>
  <si>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</si>
  <si>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</si>
  <si>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</si>
  <si>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</si>
  <si>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</si>
  <si>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</si>
  <si>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</si>
  <si>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</si>
  <si>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</si>
  <si>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</si>
  <si>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</si>
  <si>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</si>
  <si>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</si>
  <si>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</si>
  <si>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</si>
  <si>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</si>
  <si>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</si>
  <si>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</si>
  <si>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</si>
  <si>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</si>
  <si>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</si>
  <si>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</si>
  <si>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</si>
  <si>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</si>
  <si>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</si>
  <si>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</si>
  <si>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</si>
  <si>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</si>
  <si>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</si>
  <si>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</si>
  <si>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</si>
  <si>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</si>
  <si>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</si>
  <si>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</si>
  <si>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</si>
  <si>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</si>
  <si>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</si>
  <si>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</si>
  <si>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</si>
  <si>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</si>
  <si>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</si>
  <si>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</si>
  <si>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</si>
  <si>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</si>
  <si>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</si>
  <si>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</si>
  <si>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</si>
  <si>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</si>
  <si>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</si>
  <si>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</si>
  <si>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</si>
  <si>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</si>
  <si>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</si>
  <si>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</si>
  <si>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</si>
  <si>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</si>
  <si>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</si>
  <si>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</si>
  <si>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</si>
  <si>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</si>
  <si>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</si>
  <si>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</si>
  <si>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</si>
  <si>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</si>
  <si>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</si>
  <si>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</si>
  <si>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</si>
  <si>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</si>
  <si>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</si>
  <si>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</si>
  <si>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</si>
  <si>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</si>
  <si>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</si>
  <si>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</si>
  <si>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</si>
  <si>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</si>
  <si>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</si>
  <si>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</si>
  <si>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</si>
  <si>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</si>
  <si>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</si>
  <si>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</si>
  <si>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</si>
  <si>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</si>
  <si>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</si>
  <si>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</si>
  <si>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</si>
  <si>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</si>
  <si>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</si>
  <si>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</si>
  <si>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</si>
  <si>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</si>
  <si>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</si>
  <si>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</si>
  <si>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</si>
  <si>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</si>
  <si>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</si>
  <si>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</si>
  <si>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</si>
  <si>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</si>
  <si>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</si>
  <si>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</si>
  <si>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</si>
  <si>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</si>
  <si>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</si>
  <si>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</si>
  <si>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</si>
  <si>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</si>
  <si>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</si>
  <si>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</si>
  <si>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</si>
  <si>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</si>
  <si>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</si>
  <si>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</si>
  <si>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</si>
  <si>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</si>
  <si>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</si>
  <si>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</si>
  <si>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</si>
  <si>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</si>
  <si>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</si>
  <si>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</si>
  <si>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</si>
  <si>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</si>
  <si>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</si>
  <si>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</si>
  <si>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</si>
  <si>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</si>
  <si>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</si>
  <si>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</si>
  <si>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</si>
  <si>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</si>
  <si>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</si>
  <si>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</si>
  <si>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</si>
  <si>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</si>
  <si>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</si>
  <si>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</si>
  <si>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</si>
  <si>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</si>
  <si>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</si>
  <si>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</si>
  <si>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</si>
  <si>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</si>
  <si>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</si>
  <si>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</si>
  <si>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</si>
  <si>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</si>
  <si>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</si>
  <si>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</si>
  <si>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</si>
  <si>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</si>
  <si>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</si>
  <si>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</si>
  <si>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</si>
  <si>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</si>
  <si>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</si>
  <si>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</si>
  <si>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</si>
  <si>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</si>
  <si>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</si>
  <si>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</si>
  <si>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</si>
  <si>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</si>
  <si>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</si>
  <si>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</si>
  <si>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</si>
  <si>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</si>
  <si>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</si>
  <si>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</si>
  <si>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</si>
  <si>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</si>
  <si>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</si>
  <si>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</si>
  <si>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</si>
  <si>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</si>
  <si>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</si>
  <si>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</si>
  <si>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</si>
  <si>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</si>
  <si>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</si>
  <si>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</si>
  <si>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</si>
  <si>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</si>
  <si>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</si>
  <si>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</si>
  <si>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</si>
  <si>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</si>
  <si>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</si>
  <si>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</si>
  <si>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</si>
  <si>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</si>
  <si>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</si>
  <si>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</si>
  <si>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</si>
  <si>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</si>
  <si>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</si>
  <si>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</si>
  <si>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</si>
  <si>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</si>
  <si>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</si>
  <si>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</si>
  <si>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</si>
  <si>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</si>
  <si>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</si>
  <si>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</si>
  <si>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</si>
  <si>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</si>
  <si>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</si>
  <si>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</si>
  <si>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</si>
  <si>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</si>
  <si>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</si>
  <si>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</si>
  <si>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</si>
  <si>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</si>
  <si>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</si>
  <si>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</si>
  <si>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</si>
  <si>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</si>
  <si>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</si>
  <si>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</si>
  <si>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</si>
  <si>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</si>
  <si>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</si>
  <si>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</si>
  <si>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</si>
  <si>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</si>
  <si>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</si>
  <si>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</si>
  <si>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</si>
  <si>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</si>
  <si>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</si>
  <si>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</si>
  <si>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</si>
  <si>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</si>
  <si>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</si>
  <si>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</si>
  <si>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</si>
  <si>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</si>
  <si>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</si>
  <si>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</si>
  <si>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</si>
  <si>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</si>
  <si>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</si>
  <si>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</si>
  <si>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</si>
  <si>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</si>
  <si>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</si>
  <si>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</si>
  <si>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</si>
  <si>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</si>
  <si>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</si>
  <si>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</si>
  <si>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</si>
  <si>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</si>
  <si>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</si>
  <si>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</si>
  <si>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</si>
  <si>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</si>
  <si>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</si>
  <si>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</si>
  <si>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</si>
  <si>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</si>
  <si>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</si>
  <si>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</si>
  <si>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</si>
  <si>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</si>
  <si>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</si>
  <si>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</si>
  <si>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</si>
  <si>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</si>
  <si>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</si>
  <si>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</si>
  <si>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</si>
  <si>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</si>
  <si>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</si>
  <si>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</si>
  <si>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</si>
  <si>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</si>
  <si>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</si>
  <si>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</si>
  <si>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</si>
  <si>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</si>
  <si>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</si>
  <si>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</si>
  <si>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</si>
  <si>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</si>
  <si>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</si>
  <si>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</si>
  <si>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</si>
  <si>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</si>
  <si>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</si>
  <si>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</si>
  <si>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</si>
  <si>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</si>
  <si>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</si>
  <si>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</si>
  <si>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</si>
  <si>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</si>
  <si>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</si>
  <si>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</si>
  <si>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</si>
  <si>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</si>
  <si>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</si>
  <si>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</si>
  <si>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</si>
  <si>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</si>
  <si>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</si>
  <si>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</si>
  <si>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</si>
  <si>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</si>
  <si>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</si>
  <si>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</si>
  <si>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</si>
  <si>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</si>
  <si>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</si>
  <si>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</si>
  <si>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</si>
  <si>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</si>
  <si>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</si>
  <si>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</si>
  <si>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</si>
  <si>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</si>
  <si>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</si>
  <si>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</si>
  <si>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</si>
  <si>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</si>
  <si>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</si>
  <si>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</si>
  <si>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</si>
  <si>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</si>
  <si>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</si>
  <si>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</si>
  <si>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</si>
  <si>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</si>
  <si>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</si>
  <si>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</si>
  <si>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</si>
  <si>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</si>
  <si>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</si>
  <si>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</si>
  <si>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</si>
  <si>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</si>
  <si>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</si>
  <si>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</si>
  <si>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</si>
  <si>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</si>
  <si>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</si>
  <si>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</si>
  <si>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</si>
  <si>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</si>
  <si>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</si>
  <si>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</si>
  <si>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</si>
  <si>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</si>
  <si>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</si>
  <si>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</si>
  <si>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</si>
  <si>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</si>
  <si>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</si>
  <si>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</si>
  <si>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</si>
  <si>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</si>
  <si>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</si>
  <si>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</si>
  <si>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</si>
  <si>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</si>
  <si>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</si>
  <si>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</si>
  <si>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</si>
  <si>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</si>
  <si>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</si>
  <si>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</si>
  <si>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</si>
  <si>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</si>
  <si>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</si>
  <si>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</si>
  <si>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</si>
  <si>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</si>
  <si>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</si>
  <si>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</si>
  <si>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</si>
  <si>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</si>
  <si>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</si>
  <si>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</si>
  <si>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</si>
  <si>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</si>
  <si>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</si>
  <si>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</si>
  <si>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</si>
  <si>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</si>
  <si>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</si>
  <si>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</si>
  <si>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</si>
  <si>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</si>
  <si>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</si>
  <si>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</si>
  <si>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</si>
  <si>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</si>
  <si>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</si>
  <si>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</si>
  <si>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</si>
  <si>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</si>
  <si>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</si>
  <si>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</si>
  <si>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</si>
  <si>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</si>
  <si>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</si>
  <si>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</si>
  <si>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</si>
  <si>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</si>
  <si>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</si>
  <si>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</si>
  <si>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</si>
  <si>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</si>
  <si>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</si>
  <si>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</si>
  <si>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</si>
  <si>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</si>
  <si>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</si>
  <si>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</si>
  <si>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</si>
  <si>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</si>
  <si>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</si>
  <si>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</si>
  <si>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</si>
  <si>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</si>
  <si>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</si>
  <si>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</si>
  <si>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</si>
  <si>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</si>
  <si>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</si>
  <si>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</si>
  <si>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</si>
  <si>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</si>
  <si>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</si>
  <si>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</si>
  <si>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</si>
  <si>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</si>
  <si>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</si>
  <si>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</si>
  <si>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</si>
  <si>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</si>
  <si>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</si>
  <si>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</si>
  <si>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</si>
  <si>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</si>
  <si>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</si>
  <si>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</si>
  <si>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</si>
  <si>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</si>
  <si>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</si>
  <si>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</si>
  <si>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</si>
  <si>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</si>
  <si>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</si>
  <si>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</si>
  <si>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</si>
  <si>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</si>
  <si>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</si>
  <si>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</si>
  <si>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</si>
  <si>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</si>
  <si>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</si>
  <si>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</si>
  <si>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</si>
  <si>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</si>
  <si>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</si>
  <si>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</si>
  <si>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</si>
  <si>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</si>
  <si>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</si>
  <si>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</si>
  <si>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</si>
  <si>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</si>
  <si>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</si>
  <si>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</si>
  <si>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</si>
  <si>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</si>
  <si>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</si>
  <si>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</si>
  <si>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</si>
  <si>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</si>
  <si>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</si>
  <si>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</si>
  <si>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</si>
  <si>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</si>
  <si>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</si>
  <si>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</si>
  <si>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</si>
  <si>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</si>
  <si>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</si>
  <si>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</si>
  <si>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</si>
  <si>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</si>
  <si>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</si>
  <si>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</si>
  <si>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</si>
  <si>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</si>
  <si>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</si>
  <si>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</si>
  <si>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</si>
  <si>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</si>
  <si>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</si>
  <si>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</si>
  <si>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</si>
  <si>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</si>
  <si>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</si>
  <si>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</si>
  <si>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</si>
  <si>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</si>
  <si>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</si>
  <si>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</si>
  <si>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</si>
  <si>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</si>
  <si>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</si>
  <si>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</si>
  <si>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</si>
  <si>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</si>
  <si>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</si>
  <si>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</si>
  <si>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</si>
  <si>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</si>
  <si>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</si>
  <si>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</si>
  <si>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</si>
  <si>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</si>
  <si>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</si>
  <si>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</si>
  <si>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</si>
  <si>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</si>
  <si>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</si>
  <si>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</si>
  <si>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</si>
  <si>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</si>
  <si>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</si>
  <si>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</si>
  <si>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</si>
  <si>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</si>
  <si>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</si>
  <si>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</si>
  <si>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</si>
  <si>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</si>
  <si>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</si>
  <si>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</si>
  <si>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</si>
  <si>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</si>
  <si>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</si>
  <si>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</si>
  <si>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</si>
  <si>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</si>
  <si>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</si>
  <si>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</si>
  <si>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</si>
  <si>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</si>
  <si>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</si>
  <si>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</si>
  <si>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</si>
  <si>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</si>
  <si>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</si>
  <si>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</si>
  <si>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</si>
  <si>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</si>
  <si>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</si>
  <si>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</si>
  <si>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</si>
  <si>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</si>
  <si>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</si>
  <si>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</si>
  <si>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</si>
  <si>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</si>
  <si>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</si>
  <si>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</si>
  <si>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</si>
  <si>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</si>
  <si>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</si>
  <si>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</si>
  <si>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</si>
  <si>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</si>
  <si>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</si>
  <si>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</si>
  <si>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</si>
  <si>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</si>
  <si>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</si>
  <si>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</si>
  <si>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</si>
  <si>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</si>
  <si>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</si>
  <si>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</si>
  <si>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</si>
  <si>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</si>
  <si>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</si>
  <si>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</si>
  <si>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</si>
  <si>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</si>
  <si>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</si>
  <si>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</si>
  <si>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</si>
  <si>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</si>
  <si>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</si>
  <si>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</si>
  <si>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</si>
  <si>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</si>
  <si>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</si>
  <si>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</si>
  <si>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</si>
  <si>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</si>
  <si>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</si>
  <si>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</si>
  <si>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</si>
  <si>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</si>
  <si>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</si>
  <si>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</si>
  <si>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</si>
  <si>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</si>
  <si>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</si>
  <si>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</si>
  <si>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</si>
  <si>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</si>
  <si>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</si>
  <si>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</si>
  <si>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</si>
  <si>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</si>
  <si>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</si>
  <si>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</si>
  <si>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</si>
  <si>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</si>
  <si>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</si>
  <si>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</si>
  <si>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</si>
  <si>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</si>
  <si>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</si>
  <si>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</si>
  <si>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</si>
  <si>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</si>
  <si>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</si>
  <si>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</si>
  <si>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</si>
  <si>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</si>
  <si>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</si>
  <si>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</si>
  <si>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</si>
  <si>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</si>
  <si>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</si>
  <si>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</si>
  <si>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</si>
  <si>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</si>
  <si>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</si>
  <si>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</si>
  <si>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</si>
  <si>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</si>
  <si>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</si>
  <si>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</si>
  <si>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</si>
  <si>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</si>
  <si>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</si>
  <si>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</si>
  <si>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</si>
  <si>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</si>
  <si>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</si>
  <si>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</si>
  <si>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</si>
  <si>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</si>
  <si>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</si>
  <si>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</si>
  <si>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</si>
  <si>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</si>
  <si>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</si>
  <si>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</si>
  <si>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</si>
  <si>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</si>
  <si>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</si>
  <si>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</si>
  <si>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</si>
  <si>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</si>
  <si>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</si>
  <si>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</si>
  <si>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</si>
  <si>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</si>
  <si>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</si>
  <si>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</si>
  <si>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</si>
  <si>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</si>
  <si>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</si>
  <si>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</si>
  <si>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</si>
  <si>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</si>
  <si>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</si>
  <si>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</si>
  <si>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</si>
  <si>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</si>
  <si>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</si>
  <si>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</si>
  <si>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</si>
  <si>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</si>
  <si>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</si>
  <si>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</si>
  <si>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</si>
  <si>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</si>
  <si>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</si>
  <si>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</si>
  <si>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</si>
  <si>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</si>
  <si>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</si>
  <si>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</si>
  <si>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</si>
  <si>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</si>
  <si>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</si>
  <si>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</si>
  <si>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</si>
  <si>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</si>
  <si>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</si>
  <si>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</si>
  <si>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</si>
  <si>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</si>
  <si>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</si>
  <si>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</si>
  <si>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</si>
  <si>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</si>
  <si>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</si>
  <si>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</si>
  <si>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</si>
  <si>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</si>
  <si>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</si>
  <si>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</si>
  <si>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</si>
  <si>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</si>
  <si>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</si>
  <si>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</si>
  <si>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</si>
  <si>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</si>
  <si>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</si>
  <si>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</si>
  <si>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</si>
  <si>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</si>
  <si>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</si>
  <si>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</si>
  <si>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</si>
  <si>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</si>
  <si>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</si>
  <si>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</si>
  <si>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</si>
  <si>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</si>
  <si>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</si>
  <si>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</si>
  <si>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</si>
  <si>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</si>
  <si>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</si>
  <si>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</si>
  <si>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</si>
  <si>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</si>
  <si>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</si>
  <si>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</si>
  <si>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</si>
  <si>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</si>
  <si>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</si>
  <si>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</si>
  <si>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</si>
  <si>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</si>
  <si>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</si>
  <si>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</si>
  <si>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</si>
  <si>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</si>
  <si>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</si>
  <si>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</si>
  <si>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</si>
  <si>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</si>
  <si>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</si>
  <si>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</si>
  <si>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</si>
  <si>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</si>
  <si>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</si>
  <si>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</si>
  <si>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</si>
  <si>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</si>
  <si>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</si>
  <si>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</si>
  <si>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</si>
  <si>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</si>
  <si>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</si>
  <si>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</si>
  <si>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</si>
  <si>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</si>
  <si>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</si>
  <si>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</si>
  <si>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</si>
  <si>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</si>
  <si>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</si>
  <si>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</si>
  <si>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</si>
  <si>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</si>
  <si>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</si>
  <si>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</si>
  <si>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</si>
  <si>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</si>
  <si>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</si>
  <si>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</si>
  <si>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</si>
  <si>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</si>
  <si>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</si>
  <si>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</si>
  <si>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</si>
  <si>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</si>
  <si>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</si>
  <si>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</si>
  <si>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</si>
  <si>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</si>
  <si>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</si>
  <si>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</si>
  <si>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</si>
  <si>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</si>
  <si>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</si>
  <si>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</si>
  <si>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</si>
  <si>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</si>
  <si>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</si>
  <si>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</si>
  <si>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</si>
  <si>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</si>
  <si>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</si>
  <si>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</si>
  <si>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</si>
  <si>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</si>
  <si>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</si>
  <si>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</si>
  <si>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</si>
  <si>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</si>
  <si>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</si>
  <si>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</si>
  <si>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</si>
  <si>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</si>
  <si>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</si>
  <si>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</si>
  <si>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</si>
  <si>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</si>
  <si>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</si>
  <si>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</si>
  <si>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</si>
  <si>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</si>
  <si>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</si>
  <si>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</si>
  <si>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</si>
  <si>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</si>
  <si>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</si>
  <si>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</si>
  <si>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</si>
  <si>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</si>
  <si>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</si>
  <si>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</si>
  <si>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</si>
  <si>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</si>
  <si>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</si>
  <si>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</si>
  <si>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</si>
  <si>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</si>
  <si>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</si>
  <si>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</si>
  <si>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</si>
  <si>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</si>
  <si>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</si>
  <si>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</si>
  <si>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</si>
  <si>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</si>
  <si>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</si>
  <si>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</si>
  <si>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</si>
  <si>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</si>
  <si>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</si>
  <si>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</si>
  <si>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</si>
  <si>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</si>
  <si>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</si>
  <si>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</si>
  <si>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</si>
  <si>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</si>
  <si>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</si>
  <si>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</si>
  <si>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</si>
  <si>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</si>
  <si>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</si>
  <si>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</si>
  <si>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</si>
  <si>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</si>
  <si>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</si>
  <si>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</si>
  <si>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</si>
  <si>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</si>
  <si>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</si>
  <si>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</si>
  <si>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</si>
  <si>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</si>
  <si>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</si>
  <si>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</si>
  <si>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</si>
  <si>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</si>
  <si>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</si>
  <si>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</si>
  <si>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</si>
  <si>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</si>
  <si>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</si>
  <si>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</si>
  <si>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</si>
  <si>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</si>
  <si>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</si>
  <si>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</si>
  <si>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</si>
  <si>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</si>
  <si>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</si>
  <si>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</si>
  <si>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</si>
  <si>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</si>
  <si>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</si>
  <si>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</si>
  <si>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</si>
  <si>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</si>
  <si>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</si>
  <si>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</si>
  <si>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</si>
  <si>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</si>
  <si>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</si>
  <si>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</si>
  <si>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</si>
  <si>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</si>
  <si>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</si>
  <si>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</si>
  <si>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</si>
  <si>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</si>
  <si>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</si>
  <si>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</si>
  <si>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</si>
  <si>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</si>
  <si>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</si>
  <si>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</si>
  <si>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</si>
  <si>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</si>
  <si>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</si>
  <si>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</si>
  <si>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</si>
  <si>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</si>
  <si>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</si>
  <si>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</si>
  <si>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</si>
  <si>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</si>
  <si>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</si>
  <si>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</si>
  <si>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</si>
  <si>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</si>
  <si>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</si>
  <si>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</si>
  <si>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</si>
  <si>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</si>
  <si>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</si>
  <si>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</si>
  <si>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</si>
  <si>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</si>
  <si>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</si>
  <si>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</si>
  <si>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</si>
  <si>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</si>
  <si>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</si>
  <si>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</si>
  <si>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</si>
  <si>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</si>
  <si>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</si>
  <si>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</si>
  <si>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</si>
  <si>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</si>
  <si>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</si>
  <si>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</si>
  <si>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</si>
  <si>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</si>
  <si>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</si>
  <si>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</si>
  <si>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</si>
  <si>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</si>
  <si>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</si>
  <si>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</si>
  <si>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</si>
  <si>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</si>
  <si>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</si>
  <si>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</si>
  <si>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</si>
  <si>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</si>
  <si>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</si>
  <si>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</si>
  <si>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</si>
  <si>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</si>
  <si>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</si>
  <si>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</si>
  <si>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</si>
  <si>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</si>
  <si>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</si>
  <si>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</si>
  <si>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</si>
  <si>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</si>
  <si>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</si>
  <si>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</si>
  <si>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</si>
  <si>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</si>
  <si>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</si>
  <si>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</si>
  <si>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</si>
  <si>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</si>
  <si>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</si>
  <si>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</si>
  <si>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</si>
  <si>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</si>
  <si>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</si>
  <si>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</si>
  <si>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</si>
  <si>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</si>
  <si>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</si>
  <si>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</si>
  <si>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</si>
  <si>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</si>
  <si>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</si>
  <si>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</si>
  <si>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</si>
  <si>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</si>
  <si>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</si>
  <si>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</si>
  <si>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</si>
  <si>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</si>
  <si>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</si>
  <si>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</si>
  <si>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</si>
  <si>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</si>
  <si>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</si>
  <si>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</si>
  <si>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</si>
  <si>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</si>
  <si>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</si>
  <si>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</si>
  <si>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</si>
  <si>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</si>
  <si>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</si>
  <si>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</si>
  <si>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</si>
  <si>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</si>
  <si>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</si>
  <si>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</si>
  <si>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</si>
  <si>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</si>
  <si>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</si>
  <si>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</si>
  <si>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</si>
  <si>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</si>
  <si>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</si>
  <si>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</si>
  <si>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</si>
  <si>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</si>
  <si>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</si>
  <si>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</si>
  <si>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</si>
  <si>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</si>
  <si>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</si>
  <si>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</si>
  <si>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</si>
  <si>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</si>
  <si>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</si>
  <si>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</si>
  <si>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</si>
  <si>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</si>
  <si>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</si>
  <si>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</si>
  <si>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</si>
  <si>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</si>
  <si>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</si>
  <si>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</si>
  <si>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</si>
  <si>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</si>
  <si>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</si>
  <si>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</si>
  <si>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</si>
  <si>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</si>
  <si>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</si>
  <si>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</si>
  <si>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</si>
  <si>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</si>
  <si>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</si>
  <si>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</si>
  <si>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</si>
  <si>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</si>
  <si>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</si>
  <si>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</si>
  <si>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</si>
  <si>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</si>
  <si>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</si>
  <si>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</si>
  <si>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</si>
  <si>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</si>
  <si>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</si>
  <si>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</si>
  <si>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</si>
  <si>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</si>
  <si>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</si>
  <si>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</si>
  <si>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</si>
  <si>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</si>
  <si>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</si>
  <si>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</si>
  <si>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</si>
  <si>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</si>
  <si>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</si>
  <si>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</si>
  <si>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</si>
  <si>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</si>
  <si>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</si>
  <si>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</si>
  <si>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</si>
  <si>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</si>
  <si>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</si>
  <si>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</si>
  <si>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</si>
  <si>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</si>
  <si>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</si>
  <si>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</si>
  <si>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</si>
  <si>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</si>
  <si>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</si>
  <si>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</si>
  <si>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</si>
  <si>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</si>
  <si>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</si>
  <si>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</si>
  <si>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</si>
  <si>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</si>
  <si>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</si>
  <si>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</si>
  <si>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</si>
  <si>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</si>
  <si>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</si>
  <si>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</si>
  <si>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</si>
  <si>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</si>
  <si>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</si>
  <si>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</si>
  <si>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</si>
  <si>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</si>
  <si>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</si>
  <si>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</si>
  <si>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</si>
  <si>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</si>
  <si>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</si>
  <si>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</si>
  <si>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</si>
  <si>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</si>
  <si>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</si>
  <si>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</si>
  <si>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</si>
  <si>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</si>
  <si>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</si>
  <si>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</si>
  <si>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</si>
  <si>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</si>
  <si>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</si>
  <si>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</si>
  <si>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</si>
  <si>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</si>
  <si>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</si>
  <si>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</si>
  <si>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</si>
  <si>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</si>
  <si>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</si>
  <si>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</si>
  <si>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</si>
  <si>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</si>
  <si>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</si>
  <si>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</si>
  <si>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</si>
  <si>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</si>
  <si>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</si>
  <si>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</si>
  <si>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</si>
  <si>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</si>
  <si>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</si>
  <si>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</si>
  <si>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</si>
  <si>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</si>
  <si>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</si>
  <si>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</si>
  <si>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</si>
  <si>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</si>
  <si>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</si>
  <si>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</si>
  <si>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</si>
  <si>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</si>
  <si>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</si>
  <si>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</si>
  <si>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</si>
  <si>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</si>
  <si>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</si>
  <si>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</si>
  <si>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</si>
  <si>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</si>
  <si>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</si>
  <si>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</si>
  <si>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</si>
  <si>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</si>
  <si>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</si>
  <si>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</si>
  <si>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</si>
  <si>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</si>
  <si>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</si>
  <si>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</si>
  <si>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</si>
  <si>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</si>
  <si>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</si>
  <si>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</si>
  <si>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</si>
  <si>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</si>
  <si>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</si>
  <si>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</si>
  <si>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</si>
  <si>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</si>
  <si>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</si>
  <si>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</si>
  <si>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</si>
  <si>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</si>
  <si>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</si>
  <si>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</si>
  <si>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</si>
  <si>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</si>
  <si>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</si>
  <si>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</si>
  <si>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</si>
  <si>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</si>
  <si>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</si>
  <si>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</si>
  <si>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</si>
  <si>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</si>
  <si>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</si>
  <si>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</si>
  <si>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</si>
  <si>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</si>
  <si>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</si>
  <si>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</si>
  <si>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</si>
  <si>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</si>
  <si>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</si>
  <si>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</si>
  <si>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</si>
  <si>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</si>
  <si>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</si>
  <si>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</si>
  <si>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</si>
  <si>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</si>
  <si>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</si>
  <si>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</si>
  <si>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</si>
  <si>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</si>
  <si>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</si>
  <si>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</si>
  <si>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</si>
  <si>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</si>
  <si>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</si>
  <si>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</si>
  <si>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</si>
  <si>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</si>
  <si>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</si>
  <si>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</si>
  <si>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</si>
  <si>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</si>
  <si>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</si>
  <si>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</si>
  <si>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</si>
  <si>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</si>
  <si>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</si>
  <si>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</si>
  <si>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</si>
  <si>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</si>
  <si>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</si>
  <si>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</si>
  <si>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</si>
  <si>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</si>
  <si>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</si>
  <si>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</si>
  <si>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</si>
  <si>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</si>
  <si>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</si>
  <si>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</si>
  <si>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</si>
  <si>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</si>
  <si>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</si>
  <si>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</si>
  <si>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</si>
  <si>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</si>
  <si>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</si>
  <si>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</si>
  <si>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</si>
  <si>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</si>
  <si>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</si>
  <si>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</si>
  <si>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</si>
  <si>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</si>
  <si>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</si>
  <si>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</si>
  <si>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</si>
  <si>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</si>
  <si>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</si>
  <si>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</si>
  <si>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</si>
  <si>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</si>
  <si>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</si>
  <si>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</si>
  <si>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</si>
  <si>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</si>
  <si>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</si>
  <si>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</si>
  <si>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</si>
  <si>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</si>
  <si>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</si>
  <si>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</si>
  <si>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</si>
  <si>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</si>
  <si>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</si>
  <si>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</si>
  <si>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</si>
  <si>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</si>
  <si>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</si>
  <si>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</si>
  <si>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</si>
  <si>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</si>
  <si>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</si>
  <si>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</si>
  <si>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</si>
  <si>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</si>
  <si>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</si>
  <si>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</si>
  <si>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</si>
  <si>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</si>
  <si>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</si>
  <si>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</si>
  <si>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</si>
  <si>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</si>
  <si>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</si>
  <si>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</si>
  <si>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</si>
  <si>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</si>
  <si>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</si>
  <si>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</si>
  <si>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</si>
  <si>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</si>
  <si>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</si>
  <si>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</si>
  <si>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</si>
  <si>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</si>
  <si>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</si>
  <si>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</si>
  <si>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</si>
  <si>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</si>
  <si>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</si>
  <si>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</si>
  <si>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</si>
  <si>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</si>
  <si>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</si>
  <si>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</si>
  <si>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</si>
  <si>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</si>
  <si>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</si>
  <si>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</si>
  <si>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</si>
  <si>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</si>
  <si>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</si>
  <si>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</si>
  <si>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</si>
  <si>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</si>
  <si>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</si>
  <si>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</si>
  <si>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</si>
  <si>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</si>
  <si>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</si>
  <si>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</si>
  <si>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</si>
  <si>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</si>
  <si>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</si>
  <si>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</si>
  <si>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</si>
  <si>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</si>
  <si>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</si>
  <si>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</si>
  <si>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</si>
  <si>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</si>
  <si>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</si>
  <si>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</si>
  <si>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</si>
  <si>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</si>
  <si>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</si>
  <si>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</si>
  <si>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</si>
  <si>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</si>
  <si>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</si>
  <si>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</si>
  <si>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</si>
  <si>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</si>
  <si>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</si>
  <si>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</si>
  <si>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</si>
  <si>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</si>
  <si>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</si>
  <si>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</si>
  <si>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</si>
  <si>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</si>
  <si>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</si>
  <si>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</si>
  <si>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</si>
  <si>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</si>
  <si>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</si>
  <si>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</si>
  <si>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</si>
  <si>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</si>
  <si>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</si>
  <si>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</si>
  <si>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</si>
  <si>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</si>
  <si>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</si>
  <si>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</si>
  <si>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</si>
  <si>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</si>
  <si>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</si>
  <si>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</si>
  <si>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</si>
  <si>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</si>
  <si>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</si>
  <si>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</si>
  <si>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</si>
  <si>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</si>
  <si>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</si>
  <si>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</si>
  <si>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</si>
  <si>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</si>
  <si>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</si>
  <si>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</si>
  <si>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</si>
  <si>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</si>
  <si>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</si>
  <si>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</si>
  <si>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</si>
  <si>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</si>
  <si>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</si>
  <si>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</si>
  <si>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</si>
  <si>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</si>
  <si>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</si>
  <si>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</si>
  <si>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</si>
  <si>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</si>
  <si>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</si>
  <si>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</si>
  <si>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</si>
  <si>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</si>
  <si>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</si>
  <si>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</si>
  <si>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</si>
  <si>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</si>
  <si>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</si>
  <si>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</si>
  <si>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</si>
  <si>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</si>
  <si>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</si>
  <si>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</si>
  <si>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</si>
  <si>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</si>
  <si>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</si>
  <si>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</si>
  <si>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</si>
  <si>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</si>
  <si>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</si>
  <si>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</si>
  <si>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</si>
  <si>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</si>
  <si>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</si>
  <si>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</si>
  <si>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</si>
  <si>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</si>
  <si>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</si>
  <si>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</si>
  <si>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</si>
  <si>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</si>
  <si>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</si>
  <si>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</si>
  <si>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</si>
  <si>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</si>
  <si>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</si>
  <si>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</si>
  <si>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</si>
  <si>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</si>
  <si>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</si>
  <si>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</si>
  <si>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</si>
  <si>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</si>
  <si>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</si>
  <si>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</si>
  <si>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</si>
  <si>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</si>
  <si>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</si>
  <si>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</si>
  <si>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</si>
  <si>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</si>
  <si>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</si>
  <si>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</si>
  <si>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</si>
  <si>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</si>
  <si>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</si>
  <si>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</si>
  <si>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</si>
  <si>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</si>
  <si>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</si>
  <si>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</si>
  <si>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</si>
  <si>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</si>
  <si>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</si>
  <si>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</si>
  <si>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</si>
  <si>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</si>
  <si>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</si>
  <si>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</si>
  <si>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</si>
  <si>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</si>
  <si>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</si>
  <si>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</si>
  <si>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</si>
  <si>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</si>
  <si>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</si>
  <si>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</si>
  <si>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</si>
  <si>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</si>
  <si>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</si>
  <si>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</si>
  <si>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</si>
  <si>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</si>
  <si>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</si>
  <si>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</si>
  <si>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</si>
  <si>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</si>
  <si>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</si>
  <si>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</si>
  <si>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</si>
  <si>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</si>
  <si>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</si>
  <si>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</si>
  <si>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</si>
  <si>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</si>
  <si>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</si>
  <si>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</si>
  <si>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</si>
  <si>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</si>
  <si>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</si>
  <si>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</si>
  <si>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</si>
  <si>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</si>
  <si>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</si>
  <si>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</si>
  <si>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</si>
  <si>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</si>
  <si>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</si>
  <si>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</si>
  <si>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</si>
  <si>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</si>
  <si>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</si>
  <si>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</si>
  <si>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</si>
  <si>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</si>
  <si>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</si>
  <si>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</si>
  <si>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</si>
  <si>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</si>
  <si>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</si>
  <si>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</si>
  <si>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</si>
  <si>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</si>
  <si>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</si>
  <si>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</si>
  <si>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</si>
  <si>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</si>
  <si>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</si>
  <si>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</si>
  <si>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</si>
  <si>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</si>
  <si>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</si>
  <si>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</si>
  <si>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</si>
  <si>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</si>
  <si>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</si>
  <si>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</si>
  <si>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</si>
  <si>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</si>
  <si>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</si>
  <si>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</si>
  <si>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</si>
  <si>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</si>
  <si>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</si>
  <si>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</si>
  <si>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</si>
  <si>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</si>
  <si>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</si>
  <si>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</si>
  <si>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</si>
  <si>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</si>
  <si>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</si>
  <si>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</si>
  <si>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</si>
  <si>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</si>
  <si>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</si>
  <si>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</si>
  <si>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</si>
  <si>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</si>
  <si>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</si>
  <si>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</si>
  <si>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</si>
  <si>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</si>
  <si>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</si>
  <si>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</si>
  <si>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</si>
  <si>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</si>
  <si>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</si>
  <si>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</si>
  <si>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</si>
  <si>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</si>
  <si>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</si>
  <si>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</si>
  <si>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</si>
  <si>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</si>
  <si>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</si>
  <si>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</si>
  <si>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</si>
  <si>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</si>
  <si>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</si>
  <si>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</si>
  <si>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</si>
  <si>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</si>
  <si>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</si>
  <si>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</si>
  <si>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</si>
  <si>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</si>
  <si>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</si>
  <si>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</si>
  <si>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</si>
  <si>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</si>
  <si>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</si>
  <si>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</si>
  <si>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</si>
  <si>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</si>
  <si>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</si>
  <si>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</si>
  <si>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</si>
  <si>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</si>
  <si>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</si>
  <si>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</si>
  <si>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</si>
  <si>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</si>
  <si>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</si>
  <si>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</si>
  <si>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</si>
  <si>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</si>
  <si>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</si>
  <si>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</si>
  <si>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</si>
  <si>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</si>
  <si>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</si>
  <si>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</si>
  <si>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</si>
  <si>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</si>
  <si>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</si>
  <si>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</si>
  <si>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</si>
  <si>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</si>
  <si>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</si>
  <si>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</si>
  <si>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</si>
  <si>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</si>
  <si>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</si>
  <si>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</si>
  <si>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</si>
  <si>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</si>
  <si>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</si>
  <si>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</si>
  <si>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</si>
  <si>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</si>
  <si>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</si>
  <si>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</si>
  <si>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</si>
  <si>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</si>
  <si>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</si>
  <si>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</si>
  <si>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</si>
  <si>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</si>
  <si>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</si>
  <si>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</si>
  <si>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</si>
  <si>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</si>
  <si>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</si>
  <si>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</si>
  <si>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</si>
  <si>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</si>
  <si>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</si>
  <si>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</si>
  <si>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</si>
  <si>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</si>
  <si>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</si>
  <si>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</si>
  <si>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</si>
  <si>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</si>
  <si>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</si>
  <si>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</si>
  <si>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</si>
  <si>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</si>
  <si>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</si>
  <si>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</si>
  <si>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</si>
  <si>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</si>
  <si>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</si>
  <si>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</si>
  <si>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</si>
  <si>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</si>
  <si>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</si>
  <si>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</si>
  <si>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</si>
  <si>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</si>
  <si>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</si>
  <si>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</si>
  <si>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</si>
  <si>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</si>
  <si>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</si>
  <si>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</si>
  <si>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</si>
  <si>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</si>
  <si>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</si>
  <si>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</si>
  <si>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</si>
  <si>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</si>
  <si>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</si>
  <si>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</si>
  <si>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</si>
  <si>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</si>
  <si>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</si>
  <si>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</si>
  <si>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</si>
  <si>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</si>
  <si>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</si>
  <si>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</si>
  <si>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</si>
  <si>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</si>
  <si>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</si>
  <si>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</si>
  <si>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</si>
  <si>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</si>
  <si>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</si>
  <si>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</si>
  <si>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</si>
  <si>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</si>
  <si>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</si>
  <si>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</si>
  <si>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</si>
  <si>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</si>
  <si>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</si>
  <si>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</si>
  <si>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</si>
  <si>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</si>
  <si>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</si>
  <si>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</si>
  <si>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</si>
  <si>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</si>
  <si>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</si>
  <si>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</si>
  <si>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</si>
  <si>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</si>
  <si>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</si>
  <si>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</si>
  <si>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</si>
  <si>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</si>
  <si>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</si>
  <si>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</si>
  <si>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</si>
  <si>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</si>
  <si>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</si>
  <si>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</si>
  <si>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</si>
  <si>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</si>
  <si>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</si>
  <si>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</si>
  <si>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</si>
  <si>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</si>
  <si>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</si>
  <si>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</si>
  <si>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</si>
  <si>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</si>
  <si>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</si>
  <si>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</si>
  <si>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</si>
  <si>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</si>
  <si>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</si>
  <si>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</si>
  <si>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</si>
  <si>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</si>
  <si>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</si>
  <si>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</si>
  <si>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</si>
  <si>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</si>
  <si>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</si>
  <si>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</si>
  <si>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</si>
  <si>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</si>
  <si>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</si>
  <si>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</si>
  <si>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</si>
  <si>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</si>
  <si>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</si>
  <si>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</si>
  <si>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</si>
  <si>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</si>
  <si>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</si>
  <si>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</si>
  <si>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</si>
  <si>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</si>
  <si>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</si>
  <si>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</si>
  <si>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</si>
  <si>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</si>
  <si>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</si>
  <si>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</si>
  <si>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</si>
  <si>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</si>
  <si>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</si>
  <si>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</si>
  <si>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</si>
  <si>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</si>
  <si>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</si>
  <si>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</si>
  <si>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</si>
  <si>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</si>
  <si>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</si>
  <si>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</si>
  <si>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</si>
  <si>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</si>
  <si>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</si>
  <si>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</si>
  <si>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</si>
  <si>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</si>
  <si>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</si>
  <si>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</si>
  <si>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</si>
  <si>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</si>
  <si>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</si>
  <si>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</si>
  <si>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</si>
  <si>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</si>
  <si>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</si>
  <si>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</si>
  <si>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</si>
  <si>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</si>
  <si>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</si>
  <si>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</si>
  <si>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</si>
  <si>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</si>
  <si>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</si>
  <si>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</si>
  <si>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</si>
  <si>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</si>
  <si>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</si>
  <si>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</si>
  <si>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</si>
  <si>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</si>
  <si>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</si>
  <si>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</si>
  <si>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</si>
  <si>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</si>
  <si>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</si>
  <si>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</si>
  <si>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</si>
  <si>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</si>
  <si>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</si>
  <si>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</si>
  <si>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</si>
  <si>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</si>
  <si>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</si>
  <si>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</si>
  <si>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</si>
  <si>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</si>
  <si>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</si>
  <si>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</si>
  <si>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</si>
  <si>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</si>
  <si>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</si>
  <si>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</si>
  <si>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</si>
  <si>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</si>
  <si>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</si>
  <si>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</si>
  <si>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</si>
  <si>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</si>
  <si>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</si>
  <si>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</si>
  <si>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</si>
  <si>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</si>
  <si>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</si>
  <si>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</si>
  <si>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</si>
  <si>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</si>
  <si>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</si>
  <si>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</si>
  <si>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</si>
  <si>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</si>
  <si>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</si>
  <si>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</si>
  <si>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</si>
  <si>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</si>
  <si>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</si>
  <si>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</si>
  <si>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</si>
  <si>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</si>
  <si>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</si>
  <si>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</si>
  <si>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</si>
  <si>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</si>
  <si>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</si>
  <si>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</si>
  <si>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</si>
  <si>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</si>
  <si>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</si>
  <si>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</si>
  <si>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</si>
  <si>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</si>
  <si>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</si>
  <si>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</si>
  <si>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</si>
  <si>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</si>
  <si>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</si>
  <si>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</si>
  <si>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</si>
  <si>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</si>
  <si>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</si>
  <si>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</si>
  <si>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</si>
  <si>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</si>
  <si>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</si>
  <si>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</si>
  <si>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</si>
  <si>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</si>
  <si>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</si>
  <si>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</si>
  <si>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</si>
  <si>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</si>
  <si>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</si>
  <si>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</si>
  <si>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</si>
  <si>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</si>
  <si>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</si>
  <si>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</si>
  <si>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</si>
  <si>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</si>
  <si>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</si>
  <si>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</si>
  <si>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</si>
  <si>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</si>
  <si>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</si>
  <si>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</si>
  <si>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</si>
  <si>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</si>
  <si>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</si>
  <si>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</si>
  <si>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</si>
  <si>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</si>
  <si>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</si>
  <si>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</si>
  <si>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</si>
  <si>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</si>
  <si>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</si>
  <si>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</si>
  <si>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</si>
  <si>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</si>
  <si>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</si>
  <si>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</si>
  <si>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</si>
  <si>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</si>
  <si>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</si>
  <si>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</si>
  <si>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</si>
  <si>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</si>
  <si>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</si>
  <si>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</si>
  <si>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</si>
  <si>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</si>
  <si>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</si>
  <si>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</si>
  <si>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</si>
  <si>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</si>
  <si>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</si>
  <si>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</si>
  <si>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</si>
  <si>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</si>
  <si>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</si>
  <si>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</si>
  <si>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</si>
  <si>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</si>
  <si>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</si>
  <si>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</si>
  <si>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</si>
  <si>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</si>
  <si>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</si>
  <si>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</si>
  <si>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</si>
  <si>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</si>
  <si>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</si>
  <si>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</si>
  <si>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</si>
  <si>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</si>
  <si>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</si>
  <si>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</si>
  <si>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</si>
  <si>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</si>
  <si>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</si>
  <si>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</si>
  <si>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</si>
  <si>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</si>
  <si>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</si>
  <si>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</si>
  <si>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</si>
  <si>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</si>
  <si>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</si>
  <si>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</si>
  <si>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</si>
  <si>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</si>
  <si>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</si>
  <si>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</si>
  <si>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</si>
  <si>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</si>
  <si>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</si>
  <si>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</si>
  <si>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</si>
  <si>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</si>
  <si>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</si>
  <si>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</si>
  <si>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</si>
  <si>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</si>
  <si>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</si>
  <si>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</si>
  <si>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</si>
  <si>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</si>
  <si>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</si>
  <si>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</si>
  <si>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</si>
  <si>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</si>
  <si>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</si>
  <si>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</si>
  <si>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</si>
  <si>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</si>
  <si>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</si>
  <si>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</si>
  <si>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</si>
  <si>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</si>
  <si>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</si>
  <si>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</si>
  <si>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</si>
  <si>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</si>
  <si>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</si>
  <si>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</si>
  <si>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</si>
  <si>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</si>
  <si>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</si>
  <si>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</si>
  <si>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</si>
  <si>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</si>
  <si>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</si>
  <si>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</si>
  <si>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</si>
  <si>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</si>
  <si>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</si>
  <si>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</si>
  <si>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</si>
  <si>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</si>
  <si>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</si>
  <si>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</si>
  <si>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</si>
  <si>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</si>
  <si>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</si>
  <si>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</si>
  <si>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</si>
  <si>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</si>
  <si>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</si>
  <si>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</si>
  <si>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</si>
  <si>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</si>
  <si>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</si>
  <si>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</si>
  <si>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</si>
  <si>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</si>
  <si>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</si>
  <si>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</si>
  <si>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</si>
  <si>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</si>
  <si>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</si>
  <si>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</si>
  <si>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</si>
  <si>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</si>
  <si>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</si>
  <si>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</si>
  <si>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</si>
  <si>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</si>
  <si>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</si>
  <si>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</si>
  <si>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</si>
  <si>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</si>
  <si>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</si>
  <si>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</si>
  <si>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</si>
  <si>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</si>
  <si>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</si>
  <si>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</si>
  <si>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</si>
  <si>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</si>
  <si>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</si>
  <si>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</si>
  <si>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</si>
  <si>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</si>
  <si>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</si>
  <si>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</si>
  <si>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</si>
  <si>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</si>
  <si>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</si>
  <si>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</si>
  <si>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</si>
  <si>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</si>
  <si>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</si>
  <si>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</si>
  <si>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</si>
  <si>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</si>
  <si>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</si>
  <si>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</si>
  <si>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</si>
  <si>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</si>
  <si>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</si>
  <si>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</si>
  <si>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</si>
  <si>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</si>
  <si>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</si>
  <si>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</si>
  <si>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</si>
  <si>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</si>
  <si>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</si>
  <si>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</si>
  <si>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</si>
  <si>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</si>
  <si>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</si>
  <si>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</si>
  <si>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</si>
  <si>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</si>
  <si>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</si>
  <si>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</si>
  <si>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</si>
  <si>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</si>
  <si>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</si>
  <si>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</si>
  <si>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</si>
  <si>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</si>
  <si>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</si>
  <si>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</si>
  <si>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</si>
  <si>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</si>
  <si>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</si>
  <si>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</si>
  <si>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</si>
  <si>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</si>
  <si>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</si>
  <si>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</si>
  <si>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</si>
  <si>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</si>
  <si>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</si>
  <si>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</si>
  <si>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</si>
  <si>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</si>
  <si>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</si>
  <si>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</si>
  <si>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</si>
  <si>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</si>
  <si>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</si>
  <si>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</si>
  <si>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</si>
  <si>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</si>
  <si>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</si>
  <si>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</si>
  <si>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</si>
  <si>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</si>
  <si>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</si>
  <si>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</si>
  <si>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</si>
  <si>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</si>
  <si>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</si>
  <si>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</si>
  <si>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</si>
  <si>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</si>
  <si>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</si>
  <si>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</si>
  <si>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</si>
  <si>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</si>
  <si>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</si>
  <si>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</si>
  <si>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</si>
  <si>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</si>
  <si>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</si>
  <si>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</si>
  <si>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</si>
  <si>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</si>
  <si>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</si>
  <si>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</si>
  <si>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</si>
  <si>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</si>
  <si>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</si>
  <si>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</si>
  <si>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</si>
  <si>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</si>
  <si>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</si>
  <si>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</si>
  <si>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</si>
  <si>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</si>
  <si>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</si>
  <si>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</si>
  <si>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</si>
  <si>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</si>
  <si>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</si>
  <si>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</si>
  <si>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</si>
  <si>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</si>
  <si>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</si>
  <si>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</si>
  <si>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</si>
  <si>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</si>
  <si>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</si>
  <si>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</si>
  <si>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</si>
  <si>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</si>
  <si>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</si>
  <si>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</si>
  <si>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</si>
  <si>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</si>
  <si>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</si>
  <si>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</si>
  <si>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</si>
  <si>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</si>
  <si>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</si>
  <si>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</si>
  <si>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</si>
  <si>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</si>
  <si>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</si>
  <si>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</si>
  <si>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</si>
  <si>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</si>
  <si>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</si>
  <si>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</si>
  <si>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</si>
  <si>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</si>
  <si>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</si>
  <si>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</si>
  <si>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</si>
  <si>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</si>
  <si>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</si>
  <si>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</si>
  <si>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</si>
  <si>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</si>
  <si>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</si>
  <si>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</si>
  <si>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</si>
  <si>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</si>
  <si>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</si>
  <si>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</si>
  <si>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</si>
  <si>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</si>
  <si>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</si>
  <si>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</si>
  <si>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</si>
  <si>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</si>
  <si>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</si>
  <si>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</si>
  <si>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</si>
  <si>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</si>
  <si>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</si>
  <si>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</si>
  <si>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</si>
  <si>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</si>
  <si>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</si>
  <si>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</si>
  <si>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</si>
  <si>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</si>
  <si>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</si>
  <si>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</si>
  <si>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</si>
  <si>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</si>
  <si>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</si>
  <si>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</si>
  <si>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</si>
  <si>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</si>
  <si>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</si>
  <si>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</si>
  <si>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</si>
  <si>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</si>
  <si>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</si>
  <si>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</si>
  <si>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</si>
  <si>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</si>
  <si>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</si>
  <si>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</si>
  <si>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</si>
  <si>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</si>
  <si>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</si>
  <si>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</si>
  <si>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</si>
  <si>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</si>
  <si>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</si>
  <si>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</si>
  <si>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</si>
  <si>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</si>
  <si>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</si>
  <si>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</si>
  <si>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</si>
  <si>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</si>
  <si>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</si>
  <si>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</si>
  <si>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</si>
  <si>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</si>
  <si>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</si>
  <si>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</si>
  <si>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</si>
  <si>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</si>
  <si>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</si>
  <si>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</si>
  <si>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</si>
  <si>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</si>
  <si>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</si>
  <si>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</si>
  <si>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</si>
  <si>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</si>
  <si>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</si>
  <si>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</si>
  <si>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</si>
  <si>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</si>
  <si>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</si>
  <si>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</si>
  <si>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</si>
  <si>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</si>
  <si>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</si>
  <si>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</si>
  <si>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</si>
  <si>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</si>
  <si>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</si>
  <si>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</si>
  <si>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</si>
  <si>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</si>
  <si>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</si>
  <si>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</si>
  <si>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</si>
  <si>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</si>
  <si>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</si>
  <si>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</si>
  <si>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</si>
  <si>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</si>
  <si>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</si>
  <si>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</si>
  <si>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</si>
  <si>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</si>
  <si>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</si>
  <si>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</si>
  <si>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</si>
  <si>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</si>
  <si>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</si>
  <si>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</si>
  <si>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</si>
  <si>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</si>
  <si>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</si>
  <si>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</si>
  <si>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</si>
  <si>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</si>
  <si>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</si>
  <si>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</si>
  <si>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</si>
  <si>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</si>
  <si>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</si>
  <si>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</si>
  <si>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</si>
  <si>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</si>
  <si>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</si>
  <si>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</si>
  <si>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</si>
  <si>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</si>
  <si>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</si>
  <si>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</si>
  <si>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</si>
  <si>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</si>
  <si>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</si>
  <si>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</si>
  <si>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</si>
  <si>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</si>
  <si>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</si>
  <si>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</si>
  <si>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</si>
  <si>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</si>
  <si>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</si>
  <si>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</si>
  <si>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</si>
  <si>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</si>
  <si>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</si>
  <si>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</si>
  <si>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</si>
  <si>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</si>
  <si>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</si>
  <si>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</si>
  <si>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</si>
  <si>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</si>
  <si>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</si>
  <si>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</si>
  <si>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</si>
  <si>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</si>
  <si>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</si>
  <si>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</si>
  <si>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</si>
  <si>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</si>
  <si>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</si>
  <si>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</si>
  <si>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</si>
  <si>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</si>
  <si>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</si>
  <si>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</si>
  <si>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</si>
  <si>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</si>
  <si>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</si>
  <si>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</si>
  <si>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</si>
  <si>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</si>
  <si>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</si>
  <si>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</si>
  <si>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</si>
  <si>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</si>
  <si>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</si>
  <si>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</si>
  <si>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</si>
  <si>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</si>
  <si>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</si>
  <si>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</si>
  <si>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</si>
  <si>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</si>
  <si>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</si>
  <si>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</si>
  <si>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</si>
  <si>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</si>
  <si>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</si>
  <si>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</si>
  <si>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</si>
  <si>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</si>
  <si>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</si>
  <si>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</si>
  <si>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</si>
  <si>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</si>
  <si>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</si>
  <si>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</si>
  <si>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</si>
  <si>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</si>
  <si>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</si>
  <si>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</si>
  <si>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</si>
  <si>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</si>
  <si>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</si>
  <si>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</si>
  <si>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</si>
  <si>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</si>
  <si>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</si>
  <si>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</si>
  <si>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</si>
  <si>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</si>
  <si>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</si>
  <si>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</si>
  <si>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</si>
  <si>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</si>
  <si>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</si>
  <si>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</si>
  <si>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</si>
  <si>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</si>
  <si>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</si>
  <si>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</si>
  <si>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</si>
  <si>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</si>
  <si>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</si>
  <si>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</si>
  <si>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</si>
  <si>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</si>
  <si>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</si>
  <si>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</si>
  <si>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</si>
  <si>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</si>
  <si>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</si>
  <si>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</si>
  <si>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</si>
  <si>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</si>
  <si>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</si>
  <si>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</si>
  <si>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</si>
  <si>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</si>
  <si>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</si>
  <si>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</si>
  <si>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</si>
  <si>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</si>
  <si>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</si>
  <si>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</si>
  <si>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</si>
  <si>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</si>
  <si>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</si>
  <si>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</si>
  <si>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</si>
  <si>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</si>
  <si>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</si>
  <si>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</si>
  <si>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</si>
  <si>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</si>
  <si>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</si>
  <si>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</si>
  <si>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</si>
  <si>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</si>
  <si>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</si>
  <si>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</si>
  <si>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</si>
  <si>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</si>
  <si>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</si>
  <si>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</si>
  <si>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</si>
  <si>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</si>
  <si>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</si>
  <si>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</si>
  <si>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</si>
  <si>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</si>
  <si>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</si>
  <si>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</si>
  <si>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</si>
  <si>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</si>
  <si>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</si>
  <si>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</si>
  <si>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</si>
  <si>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</si>
  <si>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</si>
  <si>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</si>
  <si>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</si>
  <si>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</si>
  <si>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</si>
  <si>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</si>
  <si>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</si>
  <si>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</si>
  <si>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</si>
  <si>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</si>
  <si>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</si>
  <si>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</si>
  <si>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</si>
  <si>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</si>
  <si>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</si>
  <si>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</si>
  <si>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</si>
  <si>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</si>
  <si>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</si>
  <si>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</si>
  <si>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</si>
  <si>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</si>
  <si>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</si>
  <si>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</si>
  <si>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</si>
  <si>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</si>
  <si>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</si>
  <si>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</si>
  <si>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</si>
  <si>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</si>
  <si>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</si>
  <si>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</si>
  <si>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</si>
  <si>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</si>
  <si>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</si>
  <si>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</si>
  <si>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</si>
  <si>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</si>
  <si>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</si>
  <si>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</si>
  <si>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</si>
  <si>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</si>
  <si>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</si>
  <si>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</si>
  <si>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</si>
  <si>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</si>
  <si>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</si>
  <si>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</si>
  <si>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</si>
  <si>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</si>
  <si>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</si>
  <si>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</si>
  <si>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</si>
  <si>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</si>
  <si>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</si>
  <si>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</si>
  <si>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</si>
  <si>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</si>
  <si>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</si>
  <si>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</si>
  <si>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</si>
  <si>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</si>
  <si>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</si>
  <si>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</si>
  <si>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</si>
  <si>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</si>
  <si>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</si>
  <si>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</si>
  <si>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</si>
  <si>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</si>
  <si>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</si>
  <si>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</si>
  <si>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</si>
  <si>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</si>
  <si>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</si>
  <si>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</si>
  <si>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</si>
  <si>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</si>
  <si>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</si>
  <si>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</si>
  <si>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</si>
  <si>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</si>
  <si>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</si>
  <si>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</si>
  <si>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</si>
  <si>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</si>
  <si>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</si>
  <si>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</si>
  <si>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</si>
  <si>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</si>
  <si>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</si>
  <si>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</si>
  <si>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</si>
  <si>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</si>
  <si>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</si>
  <si>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</si>
  <si>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</si>
  <si>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</si>
  <si>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</si>
  <si>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</si>
  <si>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</si>
  <si>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</si>
  <si>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</si>
  <si>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</si>
  <si>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</si>
  <si>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</si>
  <si>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</si>
  <si>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</si>
  <si>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</si>
  <si>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</si>
  <si>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</si>
  <si>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</si>
  <si>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</si>
  <si>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</si>
  <si>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</si>
  <si>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</si>
  <si>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</si>
  <si>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</si>
  <si>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</si>
  <si>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</si>
  <si>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</si>
  <si>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</si>
  <si>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</si>
  <si>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</si>
  <si>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</si>
  <si>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</si>
  <si>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</si>
  <si>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</si>
  <si>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</si>
  <si>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</si>
  <si>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</si>
  <si>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</si>
  <si>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</si>
  <si>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</si>
  <si>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</si>
  <si>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</si>
  <si>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</si>
  <si>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</si>
  <si>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</si>
  <si>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</si>
  <si>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</si>
  <si>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</si>
  <si>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</si>
  <si>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</si>
  <si>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</si>
  <si>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</si>
  <si>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</si>
  <si>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</si>
  <si>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</si>
  <si>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</si>
  <si>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</si>
  <si>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</si>
  <si>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</si>
  <si>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</si>
  <si>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</si>
  <si>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</si>
  <si>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</si>
  <si>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</si>
  <si>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</si>
  <si>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</si>
  <si>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</si>
  <si>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</si>
  <si>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</si>
  <si>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</si>
  <si>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</si>
  <si>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</si>
  <si>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</si>
  <si>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</si>
  <si>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</si>
  <si>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</si>
  <si>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</si>
  <si>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</si>
  <si>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</si>
  <si>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</si>
  <si>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</si>
  <si>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</si>
  <si>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</si>
  <si>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</si>
  <si>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</si>
  <si>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</si>
  <si>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</si>
  <si>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</si>
  <si>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</si>
  <si>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</si>
  <si>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</si>
  <si>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</si>
  <si>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</si>
  <si>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</si>
  <si>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</si>
  <si>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</si>
  <si>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</si>
  <si>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</si>
  <si>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</si>
  <si>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</si>
  <si>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</si>
  <si>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</si>
  <si>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</si>
  <si>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</si>
  <si>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</si>
  <si>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</si>
  <si>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</si>
  <si>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</si>
  <si>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</si>
  <si>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</si>
  <si>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</si>
  <si>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</si>
  <si>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</si>
  <si>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</si>
  <si>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</si>
  <si>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</si>
  <si>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</si>
  <si>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</si>
  <si>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</si>
  <si>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</si>
  <si>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</si>
  <si>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</si>
  <si>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</si>
  <si>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</si>
  <si>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</si>
  <si>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</si>
  <si>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</si>
  <si>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</si>
  <si>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</si>
  <si>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</si>
  <si>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</si>
  <si>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</si>
  <si>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</si>
  <si>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</si>
  <si>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</si>
  <si>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</si>
  <si>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</si>
  <si>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</si>
  <si>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</si>
  <si>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</si>
  <si>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</si>
  <si>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</si>
  <si>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</si>
  <si>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</si>
  <si>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</si>
  <si>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</si>
  <si>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</si>
  <si>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</si>
  <si>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</si>
  <si>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</si>
  <si>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</si>
  <si>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</si>
  <si>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</si>
  <si>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</si>
  <si>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</si>
  <si>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</si>
  <si>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</si>
  <si>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</si>
  <si>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</si>
  <si>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</si>
  <si>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</si>
  <si>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</si>
  <si>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</si>
  <si>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</si>
  <si>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</si>
  <si>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</si>
  <si>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</si>
  <si>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</si>
  <si>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</si>
  <si>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</si>
  <si>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</si>
  <si>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</si>
  <si>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</si>
  <si>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</si>
  <si>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</si>
  <si>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</si>
  <si>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</si>
  <si>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</si>
  <si>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</si>
  <si>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</si>
  <si>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</si>
  <si>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</si>
  <si>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</si>
  <si>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</si>
  <si>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</si>
  <si>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</si>
  <si>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</si>
  <si>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</si>
  <si>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</si>
  <si>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</si>
  <si>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</si>
  <si>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</si>
  <si>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</si>
  <si>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</si>
  <si>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</si>
  <si>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</si>
  <si>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</si>
  <si>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</si>
  <si>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</si>
  <si>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</si>
  <si>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</si>
  <si>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</si>
  <si>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</si>
  <si>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</si>
  <si>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</si>
  <si>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</si>
  <si>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</si>
  <si>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</si>
  <si>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</si>
  <si>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</si>
  <si>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</si>
  <si>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</si>
  <si>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</si>
  <si>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</si>
  <si>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</si>
  <si>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</si>
  <si>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</si>
  <si>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</si>
  <si>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</si>
  <si>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</si>
  <si>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</si>
  <si>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</si>
  <si>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</si>
  <si>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</si>
  <si>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</si>
  <si>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</si>
  <si>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</si>
  <si>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</si>
  <si>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</si>
  <si>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</si>
  <si>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</si>
  <si>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</si>
  <si>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</si>
  <si>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</si>
  <si>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</si>
  <si>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</si>
  <si>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</si>
  <si>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</si>
  <si>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</si>
  <si>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</si>
  <si>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</si>
  <si>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</si>
  <si>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</si>
  <si>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</si>
  <si>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</si>
  <si>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</si>
  <si>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</si>
  <si>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</si>
  <si>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</si>
  <si>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</si>
  <si>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</si>
  <si>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</si>
  <si>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</si>
  <si>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</si>
  <si>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</si>
  <si>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</si>
  <si>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</si>
  <si>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</si>
  <si>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</si>
  <si>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</si>
  <si>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</si>
  <si>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</si>
  <si>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</si>
  <si>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</si>
  <si>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</si>
  <si>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</si>
  <si>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</si>
  <si>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</si>
  <si>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</si>
  <si>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</si>
  <si>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</si>
  <si>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</si>
  <si>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</si>
  <si>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</si>
  <si>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</si>
  <si>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</si>
  <si>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</si>
  <si>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</si>
  <si>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</si>
  <si>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</si>
  <si>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</si>
  <si>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</si>
  <si>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</si>
  <si>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</si>
  <si>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</si>
  <si>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</si>
  <si>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</si>
  <si>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</si>
  <si>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</si>
  <si>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</si>
  <si>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</si>
  <si>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</si>
  <si>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</si>
  <si>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</si>
  <si>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</si>
  <si>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</si>
  <si>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</si>
  <si>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</si>
  <si>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</si>
  <si>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</si>
  <si>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</si>
  <si>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</si>
  <si>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</si>
  <si>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</si>
  <si>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</si>
  <si>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</si>
  <si>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</si>
  <si>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</si>
  <si>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</si>
  <si>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</si>
  <si>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</si>
  <si>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</si>
  <si>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</si>
  <si>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</si>
  <si>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</si>
  <si>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</si>
  <si>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</si>
  <si>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</si>
  <si>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</si>
  <si>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</si>
  <si>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</si>
  <si>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</si>
  <si>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</si>
  <si>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</si>
  <si>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</si>
  <si>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</si>
  <si>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</si>
  <si>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</si>
  <si>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</si>
  <si>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</si>
  <si>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</si>
  <si>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</si>
  <si>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</si>
  <si>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</si>
  <si>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</si>
  <si>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</si>
  <si>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</si>
  <si>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</si>
  <si>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</si>
  <si>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</si>
  <si>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</si>
  <si>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</si>
  <si>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</si>
  <si>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</si>
  <si>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</si>
  <si>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</si>
  <si>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</si>
  <si>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</si>
  <si>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</si>
  <si>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</si>
  <si>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</si>
  <si>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</si>
  <si>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</si>
  <si>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</si>
  <si>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</si>
  <si>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</si>
  <si>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</si>
  <si>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</si>
  <si>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</si>
  <si>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</si>
  <si>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</si>
  <si>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</si>
  <si>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</si>
  <si>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</si>
  <si>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</si>
  <si>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</si>
  <si>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</si>
  <si>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</si>
  <si>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</si>
  <si>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</si>
  <si>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</si>
  <si>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</si>
  <si>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</si>
  <si>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</si>
  <si>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</si>
  <si>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</si>
  <si>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</si>
  <si>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</si>
  <si>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</si>
  <si>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</si>
  <si>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</si>
  <si>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</si>
  <si>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</si>
  <si>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</si>
  <si>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</si>
  <si>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</si>
  <si>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</si>
  <si>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</si>
  <si>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</si>
  <si>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</si>
  <si>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</si>
  <si>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</si>
  <si>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</si>
  <si>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</si>
  <si>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</si>
  <si>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</si>
  <si>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</si>
  <si>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</si>
  <si>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</si>
  <si>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</si>
  <si>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</si>
  <si>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</si>
  <si>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</si>
  <si>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</si>
  <si>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</si>
  <si>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</si>
  <si>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</si>
  <si>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</si>
  <si>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</si>
  <si>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</si>
  <si>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</si>
  <si>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</si>
  <si>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</si>
  <si>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</si>
  <si>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</si>
  <si>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</si>
  <si>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</si>
  <si>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</si>
  <si>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</si>
  <si>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</si>
  <si>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</si>
  <si>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</si>
  <si>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</si>
  <si>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</si>
  <si>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</si>
  <si>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</si>
  <si>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</si>
  <si>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</si>
  <si>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</si>
  <si>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</si>
  <si>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</si>
  <si>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</si>
  <si>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</si>
  <si>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</si>
  <si>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</si>
  <si>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</si>
  <si>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</si>
  <si>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</si>
  <si>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</si>
  <si>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</si>
  <si>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</si>
  <si>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</si>
  <si>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</si>
  <si>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</si>
  <si>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</si>
  <si>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</si>
  <si>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</si>
  <si>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</si>
  <si>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</si>
  <si>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</si>
  <si>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</si>
  <si>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</si>
  <si>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</si>
  <si>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</si>
  <si>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</si>
  <si>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</si>
  <si>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</si>
  <si>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</si>
  <si>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</si>
  <si>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</si>
  <si>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</si>
  <si>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</si>
  <si>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</si>
  <si>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</si>
  <si>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</si>
  <si>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</si>
  <si>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</si>
  <si>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</si>
  <si>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</si>
  <si>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</si>
  <si>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</si>
  <si>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</si>
  <si>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</si>
  <si>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</si>
  <si>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</si>
  <si>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</si>
  <si>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</si>
  <si>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</si>
  <si>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</si>
  <si>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</si>
  <si>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</si>
  <si>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</si>
  <si>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</si>
  <si>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</si>
  <si>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</si>
  <si>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</si>
  <si>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</si>
  <si>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</si>
  <si>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</si>
  <si>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</si>
  <si>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</si>
  <si>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</si>
  <si>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</si>
  <si>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</si>
  <si>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</si>
  <si>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</si>
  <si>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</si>
  <si>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</si>
  <si>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</si>
  <si>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</si>
  <si>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</si>
  <si>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</si>
  <si>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</si>
  <si>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</si>
  <si>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</si>
  <si>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</si>
  <si>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</si>
  <si>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</si>
  <si>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</si>
  <si>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</si>
  <si>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</si>
  <si>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</si>
  <si>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</si>
  <si>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</si>
  <si>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</si>
  <si>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</si>
  <si>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</si>
  <si>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</si>
  <si>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</si>
  <si>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</si>
  <si>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</si>
  <si>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</si>
  <si>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</si>
  <si>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</si>
  <si>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</si>
  <si>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</si>
  <si>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</si>
  <si>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</si>
  <si>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</si>
  <si>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</si>
  <si>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</si>
  <si>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</si>
  <si>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</si>
  <si>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</si>
  <si>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</si>
  <si>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</si>
  <si>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</si>
  <si>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</si>
  <si>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</si>
  <si>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</si>
  <si>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</si>
  <si>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</si>
  <si>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</si>
  <si>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</si>
  <si>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</si>
  <si>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</si>
  <si>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</si>
  <si>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</si>
  <si>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</si>
  <si>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</si>
  <si>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</si>
  <si>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</si>
  <si>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</si>
  <si>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</si>
  <si>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</si>
  <si>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</si>
  <si>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</si>
  <si>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</si>
  <si>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</si>
  <si>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</si>
  <si>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</si>
  <si>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</si>
  <si>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</si>
  <si>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</si>
  <si>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</si>
  <si>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</si>
  <si>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</si>
  <si>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</si>
  <si>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</si>
  <si>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</si>
  <si>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</si>
  <si>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</si>
  <si>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</si>
  <si>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</si>
  <si>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</si>
  <si>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</si>
  <si>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</si>
  <si>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</si>
  <si>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</si>
  <si>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</si>
  <si>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</si>
  <si>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</si>
  <si>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</si>
  <si>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</si>
  <si>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</si>
  <si>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</si>
  <si>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</si>
  <si>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</si>
  <si>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</si>
  <si>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</si>
  <si>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</si>
  <si>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</si>
  <si>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</si>
  <si>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</si>
  <si>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</si>
  <si>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</si>
  <si>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</si>
  <si>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</si>
  <si>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</si>
  <si>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</si>
  <si>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</si>
  <si>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</si>
  <si>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</si>
  <si>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</si>
  <si>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</si>
  <si>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</si>
  <si>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</si>
  <si>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</si>
  <si>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</si>
  <si>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</si>
  <si>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</si>
  <si>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</si>
  <si>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</si>
  <si>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</si>
  <si>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</si>
  <si>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</si>
  <si>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</si>
  <si>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</si>
  <si>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</si>
  <si>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</si>
  <si>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</si>
  <si>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</si>
  <si>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</si>
  <si>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</si>
  <si>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</si>
  <si>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</si>
  <si>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</si>
  <si>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</si>
  <si>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</si>
  <si>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</si>
  <si>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</si>
  <si>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</si>
  <si>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</si>
  <si>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</si>
  <si>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</si>
  <si>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</si>
  <si>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</si>
  <si>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</si>
  <si>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</si>
  <si>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</si>
  <si>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</si>
  <si>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</si>
  <si>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</si>
  <si>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</si>
  <si>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</si>
  <si>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</si>
  <si>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</si>
  <si>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</si>
  <si>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</si>
  <si>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</si>
  <si>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</si>
  <si>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</si>
  <si>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</si>
  <si>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</si>
  <si>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</si>
  <si>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</si>
  <si>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</si>
  <si>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</si>
  <si>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</si>
  <si>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</si>
  <si>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</si>
  <si>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</si>
  <si>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</si>
  <si>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</si>
  <si>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</si>
  <si>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</si>
  <si>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</si>
  <si>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</si>
  <si>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</si>
  <si>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</si>
  <si>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</si>
  <si>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</si>
  <si>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</si>
  <si>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</si>
  <si>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</si>
  <si>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</si>
  <si>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</si>
  <si>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</si>
  <si>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</si>
  <si>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</si>
  <si>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</si>
  <si>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</si>
  <si>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</si>
  <si>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</si>
  <si>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</si>
  <si>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</si>
  <si>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</si>
  <si>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</si>
  <si>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</si>
  <si>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</si>
  <si>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</si>
  <si>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</si>
  <si>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</si>
  <si>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</si>
  <si>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</si>
  <si>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</si>
  <si>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</si>
  <si>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</si>
  <si>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</si>
  <si>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</si>
  <si>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</si>
  <si>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</si>
  <si>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</si>
  <si>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</si>
  <si>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</si>
  <si>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</si>
  <si>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</si>
  <si>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</si>
  <si>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</si>
  <si>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</si>
  <si>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</si>
  <si>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</si>
  <si>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</si>
  <si>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</si>
  <si>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</si>
  <si>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</si>
  <si>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</si>
  <si>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</si>
  <si>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</si>
  <si>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</si>
  <si>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</si>
  <si>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</si>
  <si>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</si>
  <si>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</si>
  <si>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</si>
  <si>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</si>
  <si>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</si>
  <si>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</si>
  <si>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</si>
  <si>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</si>
  <si>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</si>
  <si>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</si>
  <si>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</si>
  <si>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</si>
  <si>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</si>
  <si>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</si>
  <si>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</si>
  <si>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</si>
  <si>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</si>
  <si>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</si>
  <si>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</si>
  <si>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</si>
  <si>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</si>
  <si>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</si>
  <si>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</si>
  <si>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</si>
  <si>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</si>
  <si>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</si>
  <si>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</si>
  <si>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</si>
  <si>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</si>
  <si>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</si>
  <si>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</si>
  <si>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</si>
  <si>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</si>
  <si>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</si>
  <si>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</si>
  <si>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</si>
  <si>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</si>
  <si>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</si>
  <si>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</si>
  <si>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</si>
  <si>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</si>
  <si>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</si>
  <si>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</si>
  <si>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</si>
  <si>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</si>
  <si>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</si>
  <si>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</si>
  <si>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</si>
  <si>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</si>
  <si>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</si>
  <si>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</si>
  <si>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</si>
  <si>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</si>
  <si>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</si>
  <si>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</si>
  <si>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</si>
  <si>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</si>
  <si>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</si>
  <si>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</si>
  <si>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</si>
  <si>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</si>
  <si>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</si>
  <si>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</si>
  <si>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</si>
  <si>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</si>
  <si>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</si>
  <si>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</si>
  <si>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</si>
  <si>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</si>
  <si>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</si>
  <si>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</si>
  <si>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</si>
  <si>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</si>
  <si>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</si>
  <si>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</si>
  <si>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</si>
  <si>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</si>
  <si>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</si>
  <si>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</si>
  <si>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</si>
  <si>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</si>
  <si>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</si>
  <si>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</si>
  <si>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</si>
  <si>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</si>
  <si>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</si>
  <si>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</si>
  <si>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</si>
  <si>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</si>
  <si>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</si>
  <si>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</si>
  <si>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</si>
  <si>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</si>
  <si>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</si>
  <si>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</si>
  <si>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</si>
  <si>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</si>
  <si>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</si>
  <si>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</si>
  <si>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</si>
  <si>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</si>
  <si>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</si>
  <si>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</si>
  <si>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</si>
  <si>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</si>
  <si>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</si>
  <si>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</si>
  <si>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</si>
  <si>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</si>
  <si>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</si>
  <si>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</si>
  <si>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</si>
  <si>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</si>
  <si>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</si>
  <si>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</si>
  <si>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</si>
  <si>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</si>
  <si>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</si>
  <si>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</si>
  <si>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</si>
  <si>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</si>
  <si>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</si>
  <si>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</si>
  <si>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</si>
  <si>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</si>
  <si>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</si>
  <si>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</si>
  <si>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</si>
  <si>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</si>
  <si>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</si>
  <si>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</si>
  <si>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</si>
  <si>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</si>
  <si>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</si>
  <si>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</si>
  <si>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</si>
  <si>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</si>
  <si>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</si>
  <si>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</si>
  <si>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</si>
  <si>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</si>
  <si>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</si>
  <si>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</si>
  <si>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</si>
  <si>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</si>
  <si>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</si>
  <si>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</si>
  <si>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</si>
  <si>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</si>
  <si>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</si>
  <si>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</si>
  <si>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</si>
  <si>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</si>
  <si>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</si>
  <si>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</si>
  <si>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</si>
  <si>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</si>
  <si>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</si>
  <si>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</si>
  <si>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</si>
  <si>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</si>
  <si>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</si>
  <si>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</si>
  <si>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</si>
  <si>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</si>
  <si>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</si>
  <si>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</si>
  <si>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</si>
  <si>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</si>
  <si>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</si>
  <si>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</si>
  <si>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</si>
  <si>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</si>
  <si>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</si>
  <si>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</si>
  <si>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</si>
  <si>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</si>
  <si>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</si>
  <si>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</si>
  <si>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</si>
  <si>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</si>
  <si>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</si>
  <si>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</si>
  <si>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</si>
  <si>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</si>
  <si>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</si>
  <si>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</si>
  <si>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</si>
  <si>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</si>
  <si>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</si>
  <si>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</si>
  <si>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</si>
  <si>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</si>
  <si>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</si>
  <si>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</si>
  <si>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</si>
  <si>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</si>
  <si>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</si>
  <si>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</si>
  <si>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</si>
  <si>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</si>
  <si>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</si>
  <si>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</si>
  <si>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</si>
  <si>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</si>
  <si>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</si>
  <si>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</si>
  <si>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</si>
  <si>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</si>
  <si>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</si>
  <si>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</si>
  <si>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</si>
  <si>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</si>
  <si>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</si>
  <si>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</si>
  <si>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</si>
  <si>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</si>
  <si>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</si>
  <si>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</si>
  <si>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</si>
  <si>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</si>
  <si>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</si>
  <si>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</si>
  <si>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</si>
  <si>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</si>
  <si>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</si>
  <si>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</si>
  <si>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</si>
  <si>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</si>
  <si>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</si>
  <si>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</si>
  <si>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</si>
  <si>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</si>
  <si>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</si>
  <si>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</si>
  <si>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</si>
  <si>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</si>
  <si>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</si>
  <si>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</si>
  <si>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</si>
  <si>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</si>
  <si>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</si>
  <si>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</si>
  <si>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</si>
  <si>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</si>
  <si>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</si>
  <si>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</si>
  <si>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</si>
  <si>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</si>
  <si>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</si>
  <si>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</si>
  <si>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</si>
  <si>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</si>
  <si>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</si>
  <si>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</si>
  <si>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</si>
  <si>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</si>
  <si>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</si>
  <si>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</si>
  <si>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</si>
  <si>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</si>
  <si>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</si>
  <si>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</si>
  <si>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</si>
  <si>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</si>
  <si>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</si>
  <si>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</si>
  <si>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</si>
  <si>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</si>
  <si>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</si>
  <si>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</si>
  <si>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</si>
  <si>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</si>
  <si>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</si>
  <si>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</si>
  <si>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</si>
  <si>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</si>
  <si>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</si>
  <si>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</si>
  <si>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</si>
  <si>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</si>
  <si>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</si>
  <si>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</si>
  <si>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</si>
  <si>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</si>
  <si>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</si>
  <si>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</si>
  <si>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</si>
  <si>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</si>
  <si>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</si>
  <si>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</si>
  <si>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</si>
  <si>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</si>
  <si>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</si>
  <si>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</si>
  <si>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</si>
  <si>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</si>
  <si>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</si>
  <si>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</si>
  <si>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</si>
  <si>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</si>
  <si>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</si>
  <si>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</si>
  <si>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</si>
  <si>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</si>
  <si>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</si>
  <si>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</si>
  <si>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</si>
  <si>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</si>
  <si>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</si>
  <si>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</si>
  <si>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</si>
  <si>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</si>
  <si>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</si>
  <si>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</si>
  <si>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</si>
  <si>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</si>
  <si>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</si>
  <si>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</si>
  <si>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</si>
  <si>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</si>
  <si>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</si>
  <si>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</si>
  <si>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</si>
  <si>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</si>
  <si>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</si>
  <si>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</si>
  <si>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</si>
  <si>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</si>
  <si>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</si>
  <si>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</si>
  <si>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</si>
  <si>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</si>
  <si>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</si>
  <si>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</si>
  <si>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</si>
  <si>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</si>
  <si>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</si>
  <si>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</si>
  <si>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</si>
  <si>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</si>
  <si>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</si>
  <si>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</si>
  <si>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</si>
  <si>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</si>
  <si>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</si>
  <si>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</si>
  <si>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</si>
  <si>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</si>
  <si>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</si>
  <si>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</si>
  <si>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</si>
  <si>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</si>
  <si>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</si>
  <si>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</si>
  <si>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</si>
  <si>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</si>
  <si>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</si>
  <si>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</si>
  <si>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</si>
  <si>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</si>
  <si>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</si>
  <si>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</si>
  <si>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</si>
  <si>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</si>
  <si>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</si>
  <si>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</si>
  <si>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</si>
  <si>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</si>
  <si>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</si>
  <si>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</si>
  <si>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</si>
  <si>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</si>
  <si>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</si>
  <si>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</si>
  <si>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</si>
  <si>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</si>
  <si>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</si>
  <si>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</si>
  <si>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</si>
  <si>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</si>
  <si>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</si>
  <si>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</si>
  <si>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</si>
  <si>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</si>
  <si>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</si>
  <si>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</si>
  <si>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</si>
  <si>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</si>
  <si>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</si>
  <si>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</si>
  <si>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</si>
  <si>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</si>
  <si>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</si>
  <si>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</si>
  <si>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</si>
  <si>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</si>
  <si>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</si>
  <si>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</si>
  <si>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</si>
  <si>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</si>
  <si>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</si>
  <si>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</si>
  <si>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</si>
  <si>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</si>
  <si>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</si>
  <si>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</si>
  <si>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</si>
  <si>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</si>
  <si>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</si>
  <si>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</si>
  <si>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</si>
  <si>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</si>
  <si>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</si>
  <si>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</si>
  <si>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</si>
  <si>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</si>
  <si>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</si>
  <si>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</si>
  <si>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</si>
  <si>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</si>
  <si>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</si>
  <si>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</si>
  <si>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</si>
  <si>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</si>
  <si>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</si>
  <si>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</si>
  <si>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</si>
  <si>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</si>
  <si>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</si>
  <si>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</si>
  <si>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</si>
  <si>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</si>
  <si>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</si>
  <si>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</si>
  <si>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</si>
  <si>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</si>
  <si>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</si>
  <si>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</si>
  <si>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</si>
  <si>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</si>
  <si>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</si>
  <si>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</si>
  <si>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</si>
  <si>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</si>
  <si>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</si>
  <si>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</si>
  <si>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</si>
  <si>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</si>
  <si>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</si>
  <si>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</si>
  <si>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</si>
  <si>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</si>
  <si>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</si>
  <si>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</si>
  <si>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</si>
  <si>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</si>
  <si>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</si>
  <si>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</si>
  <si>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</si>
  <si>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</si>
  <si>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</si>
  <si>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</si>
  <si>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</si>
  <si>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</si>
  <si>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</si>
  <si>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</si>
  <si>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</si>
  <si>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</si>
  <si>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</si>
  <si>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</si>
  <si>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</si>
  <si>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</si>
  <si>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</si>
  <si>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</si>
  <si>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</si>
  <si>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</si>
  <si>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</si>
  <si>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</si>
  <si>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</si>
  <si>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</si>
  <si>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</si>
  <si>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</si>
  <si>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</si>
  <si>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</si>
  <si>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</si>
  <si>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</si>
  <si>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</si>
  <si>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</si>
  <si>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</si>
  <si>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</si>
  <si>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</si>
  <si>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</si>
  <si>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</si>
  <si>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</si>
  <si>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</si>
  <si>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</si>
  <si>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</si>
  <si>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</si>
  <si>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</si>
  <si>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</si>
  <si>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</si>
  <si>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</si>
  <si>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</si>
  <si>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</si>
  <si>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</si>
  <si>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</si>
  <si>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</si>
  <si>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</si>
  <si>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</si>
  <si>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</si>
  <si>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</si>
  <si>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</si>
  <si>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</si>
  <si>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</si>
  <si>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</si>
  <si>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</si>
  <si>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</si>
  <si>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</si>
  <si>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</si>
  <si>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</si>
  <si>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</si>
  <si>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</si>
  <si>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</si>
  <si>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</si>
  <si>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</si>
  <si>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</si>
  <si>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</si>
  <si>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</si>
  <si>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</si>
  <si>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</si>
  <si>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</si>
  <si>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</si>
  <si>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</si>
  <si>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</si>
  <si>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</si>
  <si>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</si>
  <si>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</si>
  <si>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</si>
  <si>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</si>
  <si>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</si>
  <si>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</si>
  <si>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</si>
  <si>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</si>
  <si>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</si>
  <si>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</si>
  <si>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</si>
  <si>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</si>
  <si>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</si>
  <si>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</si>
  <si>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</si>
  <si>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</si>
  <si>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</si>
  <si>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</si>
  <si>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</si>
  <si>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</si>
  <si>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</si>
  <si>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</si>
  <si>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</si>
  <si>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</si>
  <si>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</si>
  <si>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</si>
  <si>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</si>
  <si>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</si>
  <si>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</si>
  <si>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</si>
  <si>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</si>
  <si>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</si>
  <si>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</si>
  <si>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</si>
  <si>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</si>
  <si>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</si>
  <si>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</si>
  <si>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</si>
  <si>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</si>
  <si>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</si>
  <si>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</si>
  <si>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</si>
  <si>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</si>
  <si>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</si>
  <si>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</si>
  <si>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</si>
  <si>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</si>
  <si>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</si>
  <si>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</si>
  <si>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</si>
  <si>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</si>
  <si>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</si>
  <si>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</si>
  <si>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</si>
  <si>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</si>
  <si>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</si>
  <si>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</si>
  <si>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</si>
  <si>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</si>
  <si>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</si>
  <si>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</si>
  <si>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</si>
  <si>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</si>
  <si>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</si>
  <si>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</si>
  <si>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</si>
  <si>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</si>
  <si>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</si>
  <si>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</si>
  <si>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</si>
  <si>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</si>
  <si>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</si>
  <si>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</si>
  <si>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</si>
  <si>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</si>
  <si>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</si>
  <si>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</si>
  <si>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</si>
  <si>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</si>
  <si>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</si>
  <si>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</si>
  <si>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</si>
  <si>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</si>
  <si>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</si>
  <si>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</si>
  <si>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</si>
  <si>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</si>
  <si>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</si>
  <si>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</si>
  <si>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</si>
  <si>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</si>
  <si>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</si>
  <si>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</si>
  <si>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</si>
  <si>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</si>
  <si>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</si>
  <si>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</si>
  <si>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</si>
  <si>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</si>
  <si>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</si>
  <si>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</si>
  <si>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</si>
  <si>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</si>
  <si>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</si>
  <si>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</si>
  <si>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</si>
  <si>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</si>
  <si>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</si>
  <si>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</si>
  <si>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</si>
  <si>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</si>
  <si>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</si>
  <si>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</si>
  <si>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</si>
  <si>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</si>
  <si>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</si>
  <si>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</si>
  <si>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</si>
  <si>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</si>
  <si>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</si>
  <si>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</si>
  <si>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</si>
  <si>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</si>
  <si>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</si>
  <si>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</si>
  <si>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</si>
  <si>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</si>
  <si>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</si>
  <si>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</si>
  <si>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</si>
  <si>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</si>
  <si>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</si>
  <si>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</si>
  <si>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</si>
  <si>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</si>
  <si>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</si>
  <si>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</si>
  <si>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</si>
  <si>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</si>
  <si>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</si>
  <si>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</si>
  <si>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</si>
  <si>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</si>
  <si>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</si>
  <si>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</si>
  <si>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</si>
  <si>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</si>
  <si>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</si>
  <si>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</si>
  <si>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</si>
  <si>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</si>
  <si>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</si>
  <si>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</si>
  <si>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</si>
  <si>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</si>
  <si>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</si>
  <si>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</si>
  <si>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</si>
  <si>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</si>
  <si>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</si>
  <si>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</si>
  <si>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</si>
  <si>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</si>
  <si>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</si>
  <si>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</si>
  <si>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</si>
  <si>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</si>
  <si>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</si>
  <si>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</si>
  <si>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</si>
  <si>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</si>
  <si>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</si>
  <si>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</si>
  <si>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</si>
  <si>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</si>
  <si>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</si>
  <si>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</si>
  <si>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</si>
  <si>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</si>
  <si>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</si>
  <si>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</si>
  <si>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</si>
  <si>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</si>
  <si>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</si>
  <si>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</si>
  <si>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</si>
  <si>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</si>
  <si>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</si>
  <si>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</si>
  <si>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</si>
  <si>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</si>
  <si>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</si>
  <si>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</si>
  <si>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</si>
  <si>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</si>
  <si>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</si>
  <si>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</si>
  <si>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</si>
  <si>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</si>
  <si>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</si>
  <si>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</si>
  <si>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</si>
  <si>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</si>
  <si>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</si>
  <si>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</si>
  <si>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</si>
  <si>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</si>
  <si>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</si>
  <si>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</si>
  <si>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</si>
  <si>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</si>
  <si>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</si>
  <si>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</si>
  <si>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</si>
  <si>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</si>
  <si>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</si>
  <si>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</si>
  <si>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</si>
  <si>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</si>
  <si>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</si>
  <si>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</si>
  <si>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</si>
  <si>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</si>
  <si>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</si>
  <si>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</si>
  <si>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</si>
  <si>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</si>
  <si>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</si>
  <si>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</si>
  <si>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</si>
  <si>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</si>
  <si>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</si>
  <si>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</si>
  <si>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</si>
  <si>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</si>
  <si>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</si>
  <si>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</si>
  <si>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</si>
  <si>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</si>
  <si>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</si>
  <si>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</si>
  <si>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</si>
  <si>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</si>
  <si>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</si>
  <si>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</si>
  <si>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</si>
  <si>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</si>
  <si>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</si>
  <si>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</si>
  <si>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</si>
  <si>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</si>
  <si>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</si>
  <si>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</si>
  <si>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</si>
  <si>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</si>
  <si>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</si>
  <si>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</si>
  <si>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</si>
  <si>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</si>
  <si>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</si>
  <si>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</si>
  <si>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</si>
  <si>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</si>
  <si>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</si>
  <si>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</si>
  <si>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</si>
  <si>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</si>
  <si>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</si>
  <si>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</si>
  <si>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</si>
  <si>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</si>
  <si>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</si>
  <si>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</si>
  <si>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</si>
  <si>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</si>
  <si>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</si>
  <si>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</si>
  <si>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</si>
  <si>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</si>
  <si>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</si>
  <si>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</si>
  <si>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</si>
  <si>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</si>
  <si>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</si>
  <si>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</si>
  <si>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</si>
  <si>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</si>
  <si>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</si>
  <si>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</si>
  <si>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</si>
  <si>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</si>
  <si>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</si>
  <si>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</si>
  <si>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</si>
  <si>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</si>
  <si>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</si>
  <si>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</si>
  <si>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</si>
  <si>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</si>
  <si>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</si>
  <si>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</si>
  <si>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</si>
  <si>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</si>
  <si>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</si>
  <si>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</si>
  <si>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</si>
  <si>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</si>
  <si>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</si>
  <si>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</si>
  <si>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</si>
  <si>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</si>
  <si>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</si>
  <si>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</si>
  <si>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</si>
  <si>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</si>
  <si>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</si>
  <si>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</si>
  <si>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</si>
  <si>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</si>
  <si>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</si>
  <si>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</si>
  <si>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</si>
  <si>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</si>
  <si>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</si>
  <si>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</si>
  <si>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</si>
  <si>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</si>
  <si>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</si>
  <si>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</si>
  <si>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</si>
  <si>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</si>
  <si>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</si>
  <si>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</si>
  <si>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</si>
  <si>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</si>
  <si>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</si>
  <si>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</si>
  <si>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</si>
  <si>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</si>
  <si>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</si>
  <si>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</si>
  <si>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</si>
  <si>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</si>
  <si>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</si>
  <si>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</si>
  <si>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</si>
  <si>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</si>
  <si>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</si>
  <si>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</si>
  <si>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</si>
  <si>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</si>
  <si>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</si>
  <si>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</si>
  <si>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</si>
  <si>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</si>
  <si>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</si>
  <si>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</si>
  <si>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</si>
  <si>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</si>
  <si>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</si>
  <si>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</si>
  <si>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</si>
  <si>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</si>
  <si>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</si>
  <si>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</si>
  <si>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</si>
  <si>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</si>
  <si>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</si>
  <si>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</si>
  <si>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</si>
  <si>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</si>
  <si>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</si>
  <si>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</si>
  <si>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</si>
  <si>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</si>
  <si>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</si>
  <si>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</si>
  <si>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</si>
  <si>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</si>
  <si>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</si>
  <si>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</si>
  <si>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</si>
  <si>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</si>
  <si>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</si>
  <si>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</si>
  <si>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</si>
  <si>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</si>
  <si>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</si>
  <si>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</si>
  <si>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</si>
  <si>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</si>
  <si>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</si>
  <si>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</si>
  <si>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</si>
  <si>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</si>
  <si>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</si>
  <si>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</si>
  <si>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</si>
  <si>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</si>
  <si>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</si>
  <si>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</si>
  <si>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</si>
  <si>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</si>
  <si>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</si>
  <si>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</si>
  <si>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</si>
  <si>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</si>
  <si>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</si>
  <si>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</si>
  <si>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</si>
  <si>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</si>
  <si>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</si>
  <si>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</si>
  <si>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</si>
  <si>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</si>
  <si>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</si>
  <si>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</si>
  <si>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</si>
  <si>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</si>
  <si>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</si>
  <si>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</si>
  <si>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</si>
  <si>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</si>
  <si>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</si>
  <si>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</si>
  <si>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</si>
  <si>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</si>
  <si>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</si>
  <si>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</si>
  <si>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</si>
  <si>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</si>
  <si>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</si>
  <si>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</si>
  <si>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</si>
  <si>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</si>
  <si>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</si>
  <si>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</si>
  <si>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</si>
  <si>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</si>
  <si>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</si>
  <si>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</si>
  <si>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</si>
  <si>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</si>
  <si>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</si>
  <si>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</si>
  <si>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</si>
  <si>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</si>
  <si>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</si>
  <si>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</si>
  <si>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</si>
  <si>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</si>
  <si>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</si>
  <si>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</si>
  <si>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</si>
  <si>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</si>
  <si>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</si>
  <si>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</si>
  <si>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</si>
  <si>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</si>
  <si>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</si>
  <si>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</si>
  <si>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</si>
  <si>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</si>
  <si>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</si>
  <si>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</si>
  <si>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</si>
  <si>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</si>
  <si>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</si>
  <si>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</si>
  <si>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</si>
  <si>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</si>
  <si>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</si>
  <si>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</si>
  <si>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</si>
  <si>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</si>
  <si>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</si>
  <si>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</si>
  <si>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</si>
  <si>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</si>
  <si>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</si>
  <si>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</si>
  <si>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</si>
  <si>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</si>
  <si>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</si>
  <si>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</si>
  <si>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</si>
  <si>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</si>
  <si>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</si>
  <si>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</si>
  <si>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</si>
  <si>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</si>
  <si>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</si>
  <si>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</si>
  <si>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</si>
  <si>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</si>
  <si>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</si>
  <si>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</si>
  <si>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</si>
  <si>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</si>
  <si>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</si>
  <si>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</si>
  <si>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</si>
  <si>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</si>
  <si>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</si>
  <si>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</si>
  <si>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</si>
  <si>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</si>
  <si>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</si>
  <si>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</si>
  <si>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</si>
  <si>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</si>
  <si>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</si>
  <si>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</si>
  <si>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</si>
  <si>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</si>
  <si>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</si>
  <si>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</si>
  <si>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</si>
  <si>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</si>
  <si>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</si>
  <si>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</si>
  <si>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</si>
  <si>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</si>
  <si>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</si>
  <si>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</si>
  <si>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</si>
  <si>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</si>
  <si>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</si>
  <si>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</si>
  <si>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</si>
  <si>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</si>
  <si>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</si>
  <si>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</si>
  <si>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</si>
  <si>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</si>
  <si>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</si>
  <si>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</si>
  <si>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</si>
  <si>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</si>
  <si>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</si>
  <si>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</si>
  <si>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</si>
  <si>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</si>
  <si>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</si>
  <si>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</si>
  <si>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</si>
  <si>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</si>
  <si>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</si>
  <si>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</si>
  <si>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</si>
  <si>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</si>
  <si>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</si>
  <si>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</si>
  <si>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</si>
  <si>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</si>
  <si>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</si>
  <si>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</si>
  <si>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</si>
  <si>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</si>
  <si>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</si>
  <si>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</si>
  <si>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</si>
  <si>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</si>
  <si>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</si>
  <si>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</si>
  <si>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</si>
  <si>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</si>
  <si>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</si>
  <si>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</si>
  <si>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</si>
  <si>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</si>
  <si>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</si>
  <si>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</si>
  <si>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</si>
  <si>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</si>
  <si>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</si>
  <si>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</si>
  <si>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</si>
  <si>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</si>
  <si>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</si>
  <si>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</si>
  <si>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</si>
  <si>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</si>
  <si>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</si>
  <si>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</si>
  <si>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</si>
  <si>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</si>
  <si>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</si>
  <si>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</si>
  <si>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</si>
  <si>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</si>
  <si>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</si>
  <si>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</si>
  <si>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</si>
  <si>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</si>
  <si>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</si>
  <si>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</si>
  <si>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</si>
  <si>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</si>
  <si>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</si>
  <si>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</si>
  <si>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</si>
  <si>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</si>
  <si>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</si>
  <si>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</si>
  <si>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</si>
  <si>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</si>
  <si>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</si>
  <si>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</si>
  <si>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</si>
  <si>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</si>
  <si>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</si>
  <si>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</si>
  <si>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</si>
  <si>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</si>
  <si>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</si>
  <si>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</si>
  <si>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</si>
  <si>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</si>
  <si>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</si>
  <si>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</si>
  <si>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</si>
  <si>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</si>
  <si>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</si>
  <si>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</si>
  <si>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</si>
  <si>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</si>
  <si>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</si>
  <si>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</si>
  <si>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</si>
  <si>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</si>
  <si>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</si>
  <si>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</si>
  <si>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</si>
  <si>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</si>
  <si>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</si>
  <si>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</si>
  <si>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</si>
  <si>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</si>
  <si>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</si>
  <si>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</si>
  <si>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</si>
  <si>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</si>
  <si>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</si>
  <si>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</si>
  <si>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</si>
  <si>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</si>
  <si>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</si>
  <si>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</si>
  <si>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</si>
  <si>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</si>
  <si>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</si>
  <si>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</si>
  <si>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</si>
  <si>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</si>
  <si>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</si>
  <si>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</si>
  <si>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</si>
  <si>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</si>
  <si>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</si>
  <si>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</si>
  <si>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</si>
  <si>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</si>
  <si>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</si>
  <si>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</si>
  <si>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</si>
  <si>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</si>
  <si>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</si>
  <si>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</si>
  <si>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</si>
  <si>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</si>
  <si>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</si>
  <si>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</si>
  <si>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</si>
  <si>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</si>
  <si>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</si>
  <si>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</si>
  <si>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</si>
  <si>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</si>
  <si>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</si>
  <si>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</si>
  <si>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</si>
  <si>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</si>
  <si>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</si>
  <si>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</si>
  <si>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</si>
  <si>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</si>
  <si>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</si>
  <si>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</si>
  <si>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</si>
  <si>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</si>
  <si>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</si>
  <si>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</si>
  <si>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</si>
  <si>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</si>
  <si>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</si>
  <si>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</si>
  <si>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</si>
  <si>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</si>
  <si>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</si>
  <si>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</si>
  <si>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</si>
  <si>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</si>
  <si>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</si>
  <si>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</si>
  <si>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</si>
  <si>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</si>
  <si>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</si>
  <si>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</si>
  <si>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</si>
  <si>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</si>
  <si>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</si>
  <si>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</si>
  <si>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</si>
  <si>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</si>
  <si>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</si>
  <si>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</si>
  <si>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</si>
  <si>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</si>
  <si>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</si>
  <si>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</si>
  <si>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</si>
  <si>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</si>
  <si>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</si>
  <si>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</si>
  <si>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</si>
  <si>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</si>
  <si>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</si>
  <si>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</si>
  <si>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</si>
  <si>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</si>
  <si>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</si>
  <si>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</si>
  <si>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</si>
  <si>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</si>
  <si>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</si>
  <si>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</si>
  <si>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</si>
  <si>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</si>
  <si>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</si>
  <si>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</si>
  <si>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</si>
  <si>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</si>
  <si>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</si>
  <si>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</si>
  <si>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</si>
  <si>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</si>
  <si>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</si>
  <si>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</si>
  <si>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</si>
  <si>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</si>
  <si>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</si>
  <si>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</si>
  <si>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</si>
  <si>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</si>
  <si>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</si>
  <si>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</si>
  <si>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</si>
  <si>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</si>
  <si>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</si>
  <si>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</si>
  <si>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</si>
  <si>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</si>
  <si>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</si>
  <si>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</si>
  <si>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</si>
  <si>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</si>
  <si>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</si>
  <si>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</si>
  <si>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</si>
  <si>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</si>
  <si>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</si>
  <si>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</si>
  <si>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</si>
  <si>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</si>
  <si>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</si>
  <si>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</si>
  <si>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</si>
  <si>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</si>
  <si>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</si>
  <si>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</si>
  <si>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</si>
  <si>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</si>
  <si>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</si>
  <si>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</si>
  <si>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</si>
  <si>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</si>
  <si>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</si>
  <si>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</si>
  <si>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</si>
  <si>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</si>
  <si>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</si>
  <si>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</si>
  <si>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</si>
  <si>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</si>
  <si>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</si>
  <si>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</si>
  <si>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</si>
  <si>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</si>
  <si>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</si>
  <si>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</si>
  <si>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</si>
  <si>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</si>
  <si>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</si>
  <si>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</si>
  <si>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</si>
  <si>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</si>
  <si>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</si>
  <si>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</si>
  <si>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</si>
  <si>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</si>
  <si>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</si>
  <si>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</si>
  <si>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</si>
  <si>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</si>
  <si>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</si>
  <si>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</si>
  <si>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</si>
  <si>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</si>
  <si>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</si>
  <si>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</si>
  <si>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</si>
  <si>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</si>
  <si>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</si>
  <si>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</si>
  <si>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</si>
  <si>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</si>
  <si>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</si>
  <si>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</si>
  <si>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</si>
  <si>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</si>
  <si>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</si>
  <si>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</si>
  <si>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</si>
  <si>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</si>
  <si>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</si>
  <si>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</si>
  <si>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</si>
  <si>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</si>
  <si>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</si>
  <si>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</si>
  <si>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</si>
  <si>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</si>
  <si>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</si>
  <si>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</si>
  <si>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</si>
  <si>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</si>
  <si>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</si>
  <si>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</si>
  <si>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</si>
  <si>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</si>
  <si>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</si>
  <si>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</si>
  <si>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</si>
  <si>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</si>
  <si>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</si>
  <si>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</si>
  <si>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</si>
  <si>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</si>
  <si>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</si>
  <si>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</si>
  <si>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</si>
  <si>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</si>
  <si>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</si>
  <si>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</si>
  <si>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</si>
  <si>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</si>
  <si>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</si>
  <si>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</si>
  <si>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</si>
  <si>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</si>
  <si>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</si>
  <si>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</si>
  <si>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</si>
  <si>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</si>
  <si>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</si>
  <si>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</si>
  <si>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</si>
  <si>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</si>
  <si>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</si>
  <si>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</si>
  <si>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</si>
  <si>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</si>
  <si>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</si>
  <si>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</si>
  <si>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</si>
  <si>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</si>
  <si>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</si>
  <si>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</si>
  <si>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</si>
  <si>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</si>
  <si>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</si>
  <si>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</si>
  <si>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</si>
  <si>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</si>
  <si>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</si>
  <si>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</si>
  <si>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</si>
  <si>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</si>
  <si>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</si>
  <si>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</si>
  <si>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</si>
  <si>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</si>
  <si>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</si>
  <si>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</si>
  <si>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</si>
  <si>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</si>
  <si>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</si>
  <si>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</si>
  <si>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</si>
  <si>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</si>
  <si>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</si>
  <si>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</si>
  <si>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</si>
  <si>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</si>
  <si>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</si>
  <si>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</si>
  <si>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</si>
  <si>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</si>
  <si>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</si>
  <si>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</si>
  <si>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</si>
  <si>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</si>
  <si>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</si>
  <si>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</si>
  <si>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</si>
  <si>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</si>
  <si>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</si>
  <si>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</si>
  <si>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</si>
  <si>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</si>
  <si>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</si>
  <si>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</si>
  <si>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</si>
  <si>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</si>
  <si>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</si>
  <si>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</si>
  <si>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</si>
  <si>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</si>
  <si>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</si>
  <si>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</si>
  <si>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</si>
  <si>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</si>
  <si>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</si>
  <si>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</si>
  <si>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</si>
  <si>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</si>
  <si>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</si>
  <si>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</si>
  <si>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</si>
  <si>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</si>
  <si>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</si>
  <si>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</si>
  <si>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</si>
  <si>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</si>
  <si>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</si>
  <si>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</si>
  <si>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</si>
  <si>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</si>
  <si>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</si>
  <si>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</si>
  <si>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</si>
  <si>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</si>
  <si>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</si>
  <si>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</si>
  <si>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</si>
  <si>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</si>
  <si>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</si>
  <si>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</si>
  <si>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</si>
  <si>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</si>
  <si>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</si>
  <si>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</si>
  <si>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</si>
  <si>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</si>
  <si>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</si>
  <si>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</si>
  <si>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</si>
  <si>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</si>
  <si>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</si>
  <si>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</si>
  <si>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</si>
  <si>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</si>
  <si>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</si>
  <si>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</si>
  <si>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</si>
  <si>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</si>
  <si>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</si>
  <si>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</si>
  <si>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</si>
  <si>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</si>
  <si>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</si>
  <si>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</si>
  <si>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</si>
  <si>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</si>
  <si>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</si>
  <si>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</si>
  <si>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</si>
  <si>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</si>
  <si>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</si>
  <si>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</si>
  <si>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</si>
  <si>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</si>
  <si>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</si>
  <si>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</si>
  <si>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</si>
  <si>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</si>
  <si>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</si>
  <si>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</si>
  <si>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</si>
  <si>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</si>
  <si>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</si>
  <si>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</si>
  <si>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</si>
  <si>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</si>
  <si>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</si>
  <si>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</si>
  <si>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</si>
  <si>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</si>
  <si>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</si>
  <si>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</si>
  <si>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</si>
  <si>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</si>
  <si>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</si>
  <si>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</si>
  <si>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</si>
  <si>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</si>
  <si>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</si>
  <si>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</si>
  <si>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</si>
  <si>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</si>
  <si>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</si>
  <si>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</si>
  <si>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</si>
  <si>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</si>
  <si>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</si>
  <si>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</si>
  <si>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</si>
  <si>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</si>
  <si>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</si>
  <si>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</si>
  <si>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</si>
  <si>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</si>
  <si>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</si>
  <si>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</si>
  <si>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</si>
  <si>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</si>
  <si>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</si>
  <si>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</si>
  <si>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</si>
  <si>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</si>
  <si>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</si>
  <si>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</si>
  <si>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</si>
  <si>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</si>
  <si>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</si>
  <si>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</si>
  <si>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</si>
  <si>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</si>
  <si>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</si>
  <si>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</si>
  <si>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</si>
  <si>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</si>
  <si>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</si>
  <si>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</si>
  <si>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</si>
  <si>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</si>
  <si>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</si>
  <si>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</si>
  <si>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</si>
  <si>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</si>
  <si>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</si>
  <si>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</si>
  <si>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</si>
  <si>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</si>
  <si>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</si>
  <si>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</si>
  <si>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</si>
  <si>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</si>
  <si>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</si>
  <si>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</si>
  <si>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</si>
  <si>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</si>
  <si>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</si>
  <si>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</si>
  <si>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</si>
  <si>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</si>
  <si>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</si>
  <si>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</si>
  <si>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</si>
  <si>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</si>
  <si>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</si>
  <si>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</si>
  <si>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</si>
  <si>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</si>
  <si>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</si>
  <si>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</si>
  <si>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</si>
  <si>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</si>
  <si>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</si>
  <si>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</si>
  <si>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</si>
  <si>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</si>
  <si>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</si>
  <si>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</si>
  <si>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</si>
  <si>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</si>
  <si>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</si>
  <si>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</si>
  <si>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</si>
  <si>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</si>
  <si>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</si>
  <si>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</si>
  <si>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</si>
  <si>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</si>
  <si>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</si>
  <si>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</si>
  <si>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</si>
  <si>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</si>
  <si>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</si>
  <si>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</si>
  <si>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</si>
  <si>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</si>
  <si>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</si>
  <si>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</si>
  <si>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</si>
  <si>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</si>
  <si>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</si>
  <si>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</si>
  <si>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</si>
  <si>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</si>
  <si>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</si>
  <si>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</si>
  <si>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</si>
  <si>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</si>
  <si>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</si>
  <si>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</si>
  <si>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</si>
  <si>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</si>
  <si>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</si>
  <si>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</si>
  <si>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</si>
  <si>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</si>
  <si>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</si>
  <si>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</si>
  <si>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</si>
  <si>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</si>
  <si>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</si>
  <si>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</si>
  <si>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</si>
  <si>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</si>
  <si>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</si>
  <si>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</si>
  <si>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</si>
  <si>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</si>
  <si>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</si>
  <si>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</si>
  <si>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</si>
  <si>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</si>
  <si>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</si>
  <si>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</si>
  <si>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</si>
  <si>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</si>
  <si>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</si>
  <si>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</si>
  <si>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</si>
  <si>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</si>
  <si>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</si>
  <si>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</si>
  <si>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</si>
  <si>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</si>
  <si>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</si>
  <si>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</si>
  <si>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</si>
  <si>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</si>
  <si>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</si>
  <si>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</si>
  <si>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</si>
  <si>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</si>
  <si>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</si>
  <si>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</si>
  <si>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</si>
  <si>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</si>
  <si>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</si>
  <si>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</si>
  <si>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</si>
  <si>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</si>
  <si>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</si>
  <si>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</si>
  <si>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</si>
  <si>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</si>
  <si>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</si>
  <si>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</si>
  <si>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</si>
  <si>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</si>
  <si>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</si>
  <si>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</si>
  <si>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</si>
  <si>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</si>
  <si>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</si>
  <si>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</si>
  <si>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</si>
  <si>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</si>
  <si>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</si>
  <si>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</si>
  <si>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</si>
  <si>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</si>
  <si>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</si>
  <si>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</si>
  <si>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</si>
  <si>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</si>
  <si>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</si>
  <si>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</si>
  <si>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</si>
  <si>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</si>
  <si>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</si>
  <si>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</si>
  <si>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</si>
  <si>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</si>
  <si>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</si>
  <si>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</si>
  <si>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</si>
  <si>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</si>
  <si>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</si>
  <si>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</si>
  <si>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</si>
  <si>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</si>
  <si>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</si>
  <si>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</si>
  <si>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</si>
  <si>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</si>
  <si>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</si>
  <si>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</si>
  <si>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</si>
  <si>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</si>
  <si>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</si>
  <si>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</si>
  <si>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</si>
  <si>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</si>
  <si>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</si>
  <si>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</si>
  <si>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</si>
  <si>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</si>
  <si>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</si>
  <si>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</si>
  <si>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</si>
  <si>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</si>
  <si>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</si>
  <si>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</si>
  <si>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</si>
  <si>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</si>
  <si>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</si>
  <si>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</si>
  <si>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</si>
  <si>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</si>
  <si>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</si>
  <si>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</si>
  <si>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</si>
  <si>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</si>
  <si>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</si>
  <si>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</si>
  <si>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</si>
  <si>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</si>
  <si>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</si>
  <si>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</si>
  <si>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</si>
  <si>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</si>
  <si>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</si>
  <si>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</si>
  <si>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</si>
  <si>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</si>
  <si>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</si>
  <si>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</si>
  <si>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</si>
  <si>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</si>
  <si>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</si>
  <si>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</si>
  <si>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</si>
  <si>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</si>
  <si>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</si>
  <si>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</si>
  <si>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</si>
  <si>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</si>
  <si>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</si>
  <si>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</si>
  <si>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</si>
  <si>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</si>
  <si>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</si>
  <si>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</si>
  <si>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</si>
  <si>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</si>
  <si>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</si>
  <si>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</si>
  <si>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</si>
  <si>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</si>
  <si>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</si>
  <si>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</si>
  <si>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</si>
  <si>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</si>
  <si>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</si>
  <si>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</si>
  <si>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</si>
  <si>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</si>
  <si>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</si>
  <si>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</si>
  <si>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</si>
  <si>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</si>
  <si>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</si>
  <si>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</si>
  <si>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</si>
  <si>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</si>
  <si>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</si>
  <si>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</si>
  <si>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</si>
  <si>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</si>
  <si>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</si>
  <si>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</si>
  <si>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</si>
  <si>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</si>
  <si>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</si>
  <si>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</si>
  <si>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</si>
  <si>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</si>
  <si>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</si>
  <si>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</si>
  <si>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</si>
  <si>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</si>
  <si>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</si>
  <si>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</si>
  <si>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</si>
  <si>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</si>
  <si>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</si>
  <si>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</si>
  <si>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</si>
  <si>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</si>
  <si>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</si>
  <si>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</si>
  <si>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</si>
  <si>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</si>
  <si>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</si>
  <si>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</si>
  <si>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</si>
  <si>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</si>
  <si>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</si>
  <si>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</si>
  <si>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</si>
  <si>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</si>
  <si>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</si>
  <si>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</si>
  <si>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</si>
  <si>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</si>
  <si>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</si>
  <si>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</si>
  <si>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</si>
  <si>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</si>
  <si>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</si>
  <si>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</si>
  <si>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</si>
  <si>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</si>
  <si>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</si>
  <si>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</si>
  <si>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</si>
  <si>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</si>
  <si>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</si>
  <si>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</si>
  <si>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</si>
  <si>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</si>
  <si>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</si>
  <si>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</si>
  <si>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</si>
  <si>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</si>
  <si>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</si>
  <si>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</si>
  <si>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</si>
  <si>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</si>
  <si>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</si>
  <si>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</si>
  <si>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</si>
  <si>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</si>
  <si>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</si>
  <si>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</si>
  <si>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</si>
  <si>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</si>
  <si>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</si>
  <si>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</si>
  <si>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</si>
  <si>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</si>
  <si>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</si>
  <si>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</si>
  <si>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</si>
  <si>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</si>
  <si>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</si>
  <si>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</si>
  <si>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</si>
  <si>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</si>
  <si>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</si>
  <si>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</si>
  <si>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</si>
  <si>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</si>
  <si>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</si>
  <si>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</si>
  <si>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</si>
  <si>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</si>
  <si>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</si>
  <si>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</si>
  <si>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</si>
  <si>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</si>
  <si>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</si>
  <si>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</si>
  <si>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</si>
  <si>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</si>
  <si>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</si>
  <si>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</si>
  <si>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</si>
  <si>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</si>
  <si>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</si>
  <si>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</si>
  <si>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</si>
  <si>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</si>
  <si>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</si>
  <si>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</si>
  <si>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</si>
  <si>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</si>
  <si>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</si>
  <si>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</si>
  <si>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</si>
  <si>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</si>
  <si>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</si>
  <si>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</si>
  <si>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</si>
  <si>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</si>
  <si>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</si>
  <si>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</si>
  <si>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</si>
  <si>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</si>
  <si>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</si>
  <si>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</si>
  <si>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</si>
  <si>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</si>
  <si>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</si>
  <si>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</si>
  <si>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</si>
  <si>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</si>
  <si>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</si>
  <si>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</si>
  <si>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</si>
  <si>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</si>
  <si>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</si>
  <si>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</si>
  <si>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</si>
  <si>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</si>
  <si>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</si>
  <si>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</si>
  <si>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</si>
  <si>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</si>
  <si>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</si>
  <si>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</si>
  <si>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</si>
  <si>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</si>
  <si>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</si>
  <si>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</si>
  <si>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</si>
  <si>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</si>
  <si>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</si>
  <si>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</si>
  <si>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</si>
  <si>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</si>
  <si>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</si>
  <si>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</si>
  <si>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</si>
  <si>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</si>
  <si>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</si>
  <si>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</si>
  <si>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</si>
  <si>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</si>
  <si>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</si>
  <si>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</si>
  <si>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</si>
  <si>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</si>
  <si>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</si>
  <si>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</si>
  <si>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</si>
  <si>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</si>
  <si>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</si>
  <si>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</si>
  <si>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</si>
  <si>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</si>
  <si>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</si>
  <si>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</si>
  <si>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</si>
  <si>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</si>
  <si>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</si>
  <si>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</si>
  <si>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</si>
  <si>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</si>
  <si>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</si>
  <si>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</si>
  <si>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</si>
  <si>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</si>
  <si>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</si>
  <si>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</si>
  <si>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</si>
  <si>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</si>
  <si>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</si>
  <si>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</si>
  <si>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</si>
  <si>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</si>
  <si>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</si>
  <si>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</si>
  <si>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</si>
  <si>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</si>
  <si>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</si>
  <si>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</si>
  <si>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</si>
  <si>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</si>
  <si>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</si>
  <si>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</si>
  <si>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</si>
  <si>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</si>
  <si>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</si>
  <si>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</si>
  <si>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</si>
  <si>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</si>
  <si>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</si>
  <si>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</si>
  <si>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</si>
  <si>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</si>
  <si>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</si>
  <si>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</si>
  <si>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</si>
  <si>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</si>
  <si>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</si>
  <si>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</si>
  <si>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</si>
  <si>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</si>
  <si>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</si>
  <si>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</si>
  <si>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</si>
  <si>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</si>
  <si>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</si>
  <si>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</si>
  <si>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</si>
  <si>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</si>
  <si>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</si>
  <si>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</si>
  <si>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</si>
  <si>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</si>
  <si>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</si>
  <si>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</si>
  <si>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</si>
  <si>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</si>
  <si>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</si>
  <si>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</si>
  <si>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</si>
  <si>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</si>
  <si>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</si>
  <si>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</si>
  <si>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</si>
  <si>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</si>
  <si>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</si>
  <si>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</si>
  <si>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</si>
  <si>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</si>
  <si>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</si>
  <si>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</si>
  <si>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</si>
  <si>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</si>
  <si>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</si>
  <si>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</si>
  <si>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</si>
  <si>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</si>
  <si>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</si>
  <si>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</si>
  <si>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</si>
  <si>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</si>
  <si>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</si>
  <si>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</si>
  <si>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</si>
  <si>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</si>
  <si>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</si>
  <si>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</si>
  <si>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</si>
  <si>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</si>
  <si>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</si>
  <si>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</si>
  <si>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</si>
  <si>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</si>
  <si>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</si>
  <si>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</si>
  <si>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</si>
  <si>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</si>
  <si>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</si>
  <si>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</si>
  <si>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</si>
  <si>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</si>
  <si>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</si>
  <si>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</si>
  <si>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</si>
  <si>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</si>
  <si>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</si>
  <si>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</si>
  <si>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</si>
  <si>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</si>
  <si>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</si>
  <si>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</si>
  <si>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</si>
  <si>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</si>
  <si>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</si>
  <si>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</si>
  <si>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</si>
  <si>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</si>
  <si>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</si>
  <si>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</si>
  <si>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</si>
  <si>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</si>
  <si>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</si>
  <si>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</si>
  <si>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</si>
  <si>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</si>
  <si>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</si>
  <si>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</si>
  <si>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</si>
  <si>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</si>
  <si>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</si>
  <si>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</si>
  <si>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</si>
  <si>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</si>
  <si>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</si>
  <si>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</si>
  <si>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</si>
  <si>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</si>
  <si>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</si>
  <si>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</si>
  <si>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</si>
  <si>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</si>
  <si>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</si>
  <si>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</si>
  <si>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</si>
  <si>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</si>
  <si>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</si>
  <si>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</si>
  <si>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</si>
  <si>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</si>
  <si>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</si>
  <si>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</si>
  <si>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</si>
  <si>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</si>
  <si>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</si>
  <si>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</si>
  <si>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</si>
  <si>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</si>
  <si>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</si>
  <si>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</si>
  <si>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</si>
  <si>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</si>
  <si>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</si>
  <si>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</si>
  <si>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</si>
  <si>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</si>
  <si>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</si>
  <si>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</si>
  <si>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</si>
  <si>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</si>
  <si>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</si>
  <si>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</si>
  <si>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</si>
  <si>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</si>
  <si>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</si>
  <si>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</si>
  <si>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</si>
  <si>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</si>
  <si>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</si>
  <si>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</si>
  <si>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</si>
  <si>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</si>
  <si>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</si>
  <si>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</si>
  <si>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</si>
  <si>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</si>
  <si>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</si>
  <si>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</si>
  <si>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</si>
  <si>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</si>
  <si>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</si>
  <si>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</si>
  <si>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</si>
  <si>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</si>
  <si>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</si>
  <si>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</si>
  <si>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</si>
  <si>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</si>
  <si>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</si>
  <si>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</si>
  <si>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</si>
  <si>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</si>
  <si>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</si>
  <si>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</si>
  <si>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</si>
  <si>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</si>
  <si>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</si>
  <si>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</si>
  <si>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</si>
  <si>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</si>
  <si>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</si>
  <si>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</si>
  <si>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</si>
  <si>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</si>
  <si>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</si>
  <si>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</si>
  <si>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</si>
  <si>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</si>
  <si>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</si>
  <si>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</si>
  <si>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</si>
  <si>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</si>
  <si>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</si>
  <si>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</si>
  <si>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</si>
  <si>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</si>
  <si>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</si>
  <si>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</si>
  <si>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</si>
  <si>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</si>
  <si>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</si>
  <si>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</si>
  <si>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</si>
  <si>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</si>
  <si>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</si>
  <si>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</si>
  <si>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</si>
  <si>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</si>
  <si>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</si>
  <si>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</si>
  <si>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</si>
  <si>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</si>
  <si>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</si>
  <si>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</si>
  <si>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</si>
  <si>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</si>
  <si>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</si>
  <si>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</si>
  <si>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</si>
  <si>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</si>
  <si>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</si>
  <si>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</si>
  <si>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</si>
  <si>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</si>
  <si>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</si>
  <si>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</si>
  <si>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</si>
  <si>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</si>
  <si>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</si>
  <si>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</si>
  <si>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</si>
  <si>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</si>
  <si>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</si>
  <si>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</si>
  <si>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</si>
  <si>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</si>
  <si>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</si>
  <si>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</si>
  <si>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</si>
  <si>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</si>
  <si>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</si>
  <si>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</si>
  <si>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</si>
  <si>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</si>
  <si>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</si>
  <si>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</si>
  <si>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</si>
  <si>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</si>
  <si>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</si>
  <si>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</si>
  <si>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</si>
  <si>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</si>
  <si>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</si>
  <si>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</si>
  <si>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</si>
  <si>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</si>
  <si>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</si>
  <si>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</si>
  <si>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</si>
  <si>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</si>
  <si>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</si>
  <si>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</si>
  <si>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</si>
  <si>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</si>
  <si>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</si>
  <si>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</si>
  <si>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</si>
  <si>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</si>
  <si>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</si>
  <si>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</si>
  <si>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</si>
  <si>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</si>
  <si>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</si>
  <si>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</si>
  <si>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</si>
  <si>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</si>
  <si>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</si>
  <si>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</si>
  <si>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</si>
  <si>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</si>
  <si>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</si>
  <si>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</si>
  <si>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</si>
  <si>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</si>
  <si>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</si>
  <si>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</si>
  <si>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</si>
  <si>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</si>
  <si>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</si>
  <si>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</si>
  <si>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</si>
  <si>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</si>
  <si>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</si>
  <si>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</si>
  <si>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</si>
  <si>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</si>
  <si>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</si>
  <si>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</si>
  <si>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</si>
  <si>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</si>
  <si>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</si>
  <si>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</si>
  <si>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</si>
  <si>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</si>
  <si>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</si>
  <si>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</si>
  <si>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</si>
  <si>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</si>
  <si>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</si>
  <si>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</si>
  <si>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</si>
  <si>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</si>
  <si>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</si>
  <si>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</si>
  <si>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</si>
  <si>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</si>
  <si>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</si>
  <si>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</si>
  <si>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</si>
  <si>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</si>
  <si>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</si>
  <si>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</si>
  <si>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</si>
  <si>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</si>
  <si>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</si>
  <si>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</si>
  <si>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</si>
  <si>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</si>
  <si>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</si>
  <si>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</si>
  <si>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</si>
  <si>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</si>
  <si>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</si>
  <si>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</si>
  <si>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</si>
  <si>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</si>
  <si>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</si>
  <si>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</si>
  <si>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</si>
  <si>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</si>
  <si>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</si>
  <si>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</si>
  <si>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</si>
  <si>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</si>
  <si>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</si>
  <si>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</si>
  <si>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</si>
  <si>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</si>
  <si>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</si>
  <si>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</si>
  <si>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</si>
  <si>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</si>
  <si>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</si>
  <si>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</si>
  <si>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</si>
  <si>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</si>
  <si>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</si>
  <si>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</si>
  <si>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</si>
  <si>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</si>
  <si>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</si>
  <si>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</si>
  <si>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</si>
  <si>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</si>
  <si>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</si>
  <si>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</si>
  <si>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</si>
  <si>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</si>
  <si>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</si>
  <si>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</si>
  <si>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</si>
  <si>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</si>
  <si>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</si>
  <si>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</si>
  <si>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</si>
  <si>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</si>
  <si>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</si>
  <si>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</si>
  <si>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</si>
  <si>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</si>
  <si>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</si>
  <si>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</si>
  <si>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</si>
  <si>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</si>
  <si>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</si>
  <si>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</si>
  <si>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</si>
  <si>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</si>
  <si>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</si>
  <si>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</si>
  <si>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</si>
  <si>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</si>
  <si>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</si>
  <si>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</si>
  <si>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</si>
  <si>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</si>
  <si>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</si>
  <si>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</si>
  <si>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</si>
  <si>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</si>
  <si>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</si>
  <si>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</si>
  <si>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</si>
  <si>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</si>
  <si>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</si>
  <si>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</si>
  <si>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</si>
  <si>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</si>
  <si>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</si>
  <si>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</si>
  <si>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</si>
  <si>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</si>
  <si>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</si>
  <si>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</si>
  <si>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</si>
  <si>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</si>
  <si>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</si>
  <si>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</si>
  <si>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</si>
  <si>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</si>
  <si>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</si>
  <si>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</si>
  <si>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</si>
  <si>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</si>
  <si>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</si>
  <si>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</si>
  <si>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</si>
  <si>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</si>
  <si>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</si>
  <si>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</si>
  <si>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</si>
  <si>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</si>
  <si>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</si>
  <si>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</si>
  <si>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</si>
  <si>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</si>
  <si>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</si>
  <si>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</si>
  <si>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</si>
  <si>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</si>
  <si>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</si>
  <si>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</si>
  <si>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</si>
  <si>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</si>
  <si>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</si>
  <si>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</si>
  <si>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</si>
  <si>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</si>
  <si>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</si>
  <si>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</si>
  <si>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</si>
  <si>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</si>
  <si>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</si>
  <si>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</si>
  <si>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</si>
  <si>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</si>
  <si>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</si>
  <si>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</si>
  <si>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</si>
  <si>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</si>
  <si>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</si>
  <si>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</si>
  <si>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</si>
  <si>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</si>
  <si>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</si>
  <si>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</si>
  <si>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</si>
  <si>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</si>
  <si>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</si>
  <si>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</si>
  <si>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</si>
  <si>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</si>
  <si>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</si>
  <si>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</si>
  <si>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</si>
  <si>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</si>
  <si>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</si>
  <si>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</si>
  <si>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</si>
  <si>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</si>
  <si>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</si>
  <si>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</si>
  <si>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</si>
  <si>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</si>
  <si>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</si>
  <si>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</si>
  <si>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</si>
  <si>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</si>
  <si>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</si>
  <si>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</si>
  <si>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</si>
  <si>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</si>
  <si>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</si>
  <si>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</si>
  <si>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</si>
  <si>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</si>
  <si>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</si>
  <si>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</si>
  <si>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</si>
  <si>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</si>
  <si>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</si>
  <si>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</si>
  <si>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</si>
  <si>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</si>
  <si>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</si>
  <si>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</si>
  <si>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</si>
  <si>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</si>
  <si>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</si>
  <si>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</si>
  <si>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</si>
  <si>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</si>
  <si>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</si>
  <si>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</si>
  <si>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</si>
  <si>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</si>
  <si>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</si>
  <si>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</si>
  <si>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</si>
  <si>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</si>
  <si>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</si>
  <si>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</si>
  <si>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</si>
  <si>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</si>
  <si>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</si>
  <si>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</si>
  <si>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</si>
  <si>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</si>
  <si>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</si>
  <si>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</si>
  <si>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</si>
  <si>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</si>
  <si>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</si>
  <si>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</si>
  <si>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</si>
  <si>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</si>
  <si>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</si>
  <si>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</si>
  <si>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</si>
  <si>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</si>
  <si>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</si>
  <si>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</si>
  <si>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</si>
  <si>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</si>
  <si>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</si>
  <si>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</si>
  <si>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</si>
  <si>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</si>
  <si>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</si>
  <si>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</si>
  <si>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</si>
  <si>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</si>
  <si>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</si>
  <si>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</si>
  <si>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</si>
  <si>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</si>
  <si>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</si>
  <si>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</si>
  <si>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</si>
  <si>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</si>
  <si>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</si>
  <si>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</si>
  <si>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</si>
  <si>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</si>
  <si>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</si>
  <si>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</si>
  <si>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</si>
  <si>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</si>
  <si>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</si>
  <si>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</si>
  <si>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</si>
  <si>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</si>
  <si>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</si>
  <si>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</si>
  <si>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</si>
  <si>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</si>
  <si>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</si>
  <si>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</si>
  <si>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</si>
  <si>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</si>
  <si>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</si>
  <si>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</si>
  <si>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</si>
  <si>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</si>
  <si>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</si>
  <si>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</si>
  <si>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</si>
  <si>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</si>
  <si>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</si>
  <si>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</si>
  <si>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</si>
  <si>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</si>
  <si>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</si>
  <si>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</si>
  <si>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</si>
  <si>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</si>
  <si>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</si>
  <si>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</si>
  <si>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</si>
  <si>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</si>
  <si>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</si>
  <si>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</si>
  <si>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</si>
  <si>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</si>
  <si>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</si>
  <si>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</si>
  <si>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</si>
  <si>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</si>
  <si>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</si>
  <si>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</si>
  <si>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</si>
  <si>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</si>
  <si>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</si>
  <si>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</si>
  <si>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</si>
  <si>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</si>
  <si>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</si>
  <si>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</si>
  <si>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</si>
  <si>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</si>
  <si>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</si>
  <si>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</si>
  <si>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</si>
  <si>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</si>
  <si>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</si>
  <si>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</si>
  <si>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</si>
  <si>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</si>
  <si>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</si>
  <si>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</si>
  <si>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</si>
  <si>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</si>
  <si>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</si>
  <si>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</si>
  <si>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</si>
  <si>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</si>
  <si>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</si>
  <si>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</si>
  <si>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</si>
  <si>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</si>
  <si>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</si>
  <si>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</si>
  <si>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</si>
  <si>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</si>
  <si>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</si>
  <si>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</si>
  <si>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</si>
  <si>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</si>
  <si>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</si>
  <si>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</si>
  <si>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</si>
  <si>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</si>
  <si>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</si>
  <si>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</si>
  <si>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</si>
  <si>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</si>
  <si>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</si>
  <si>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</si>
  <si>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</si>
  <si>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</si>
  <si>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</si>
  <si>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</si>
  <si>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</si>
  <si>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</si>
  <si>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</si>
  <si>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</si>
  <si>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</si>
  <si>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</si>
  <si>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</si>
  <si>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</si>
  <si>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</si>
  <si>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</si>
  <si>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</si>
  <si>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</si>
  <si>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</si>
  <si>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</si>
  <si>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</si>
  <si>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</si>
  <si>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</si>
  <si>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</si>
  <si>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</si>
  <si>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</si>
  <si>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</si>
  <si>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</si>
  <si>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</si>
  <si>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</si>
  <si>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</si>
  <si>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</si>
  <si>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</si>
  <si>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</si>
  <si>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</si>
  <si>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</si>
  <si>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</si>
  <si>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</si>
  <si>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</si>
  <si>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</si>
  <si>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</si>
  <si>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</si>
  <si>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</si>
  <si>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</si>
  <si>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</si>
  <si>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</si>
  <si>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</si>
  <si>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</si>
  <si>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</si>
  <si>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</si>
  <si>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</si>
  <si>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</si>
  <si>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</si>
  <si>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</si>
  <si>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</si>
  <si>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</si>
  <si>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</si>
  <si>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</si>
  <si>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</si>
  <si>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</si>
  <si>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</si>
  <si>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</si>
  <si>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</si>
  <si>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</si>
  <si>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</si>
  <si>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</si>
  <si>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</si>
  <si>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</si>
  <si>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</si>
  <si>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</si>
  <si>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</si>
  <si>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</si>
  <si>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</si>
  <si>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</si>
  <si>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</si>
  <si>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</si>
  <si>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</si>
  <si>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</si>
  <si>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</si>
  <si>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</si>
  <si>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</si>
  <si>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</si>
  <si>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</si>
  <si>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</si>
  <si>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</si>
  <si>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</si>
  <si>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</si>
  <si>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</si>
  <si>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</si>
  <si>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</si>
  <si>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</si>
  <si>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</si>
  <si>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</si>
  <si>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</si>
  <si>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</si>
  <si>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</si>
  <si>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</si>
  <si>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</si>
  <si>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</si>
  <si>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</si>
  <si>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</si>
  <si>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</si>
  <si>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</si>
  <si>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</si>
  <si>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</si>
  <si>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</si>
  <si>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</si>
  <si>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</si>
  <si>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</si>
  <si>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</si>
  <si>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</si>
  <si>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</si>
  <si>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</si>
  <si>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</si>
  <si>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</si>
  <si>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</si>
  <si>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</si>
  <si>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</si>
  <si>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</si>
  <si>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</si>
  <si>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</si>
  <si>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</si>
  <si>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</si>
  <si>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</si>
  <si>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</si>
  <si>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</si>
  <si>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</si>
  <si>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</si>
  <si>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</si>
  <si>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</si>
  <si>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</si>
  <si>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</si>
  <si>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</si>
  <si>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</si>
  <si>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</si>
  <si>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</si>
  <si>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</si>
  <si>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</si>
  <si>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</si>
  <si>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</si>
  <si>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</si>
  <si>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</si>
  <si>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</si>
  <si>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</si>
  <si>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</si>
  <si>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</si>
  <si>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</si>
  <si>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</si>
  <si>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</si>
  <si>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</si>
  <si>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</si>
  <si>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</si>
  <si>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</si>
  <si>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</si>
  <si>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</si>
  <si>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</si>
  <si>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</si>
  <si>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</si>
  <si>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</si>
  <si>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</si>
  <si>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</si>
  <si>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</si>
  <si>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</si>
  <si>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</si>
  <si>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</si>
  <si>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</si>
  <si>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</si>
  <si>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</si>
  <si>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</si>
  <si>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</si>
  <si>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</si>
  <si>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</si>
  <si>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</si>
  <si>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</si>
  <si>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</si>
  <si>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</si>
  <si>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</si>
  <si>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</si>
  <si>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</si>
  <si>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</si>
  <si>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</si>
  <si>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</si>
  <si>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</si>
  <si>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</si>
  <si>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</si>
  <si>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</si>
  <si>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</si>
  <si>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</si>
  <si>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</si>
  <si>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</si>
  <si>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</si>
  <si>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</si>
  <si>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</si>
  <si>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</si>
  <si>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</si>
  <si>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</si>
  <si>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</si>
  <si>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</si>
  <si>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</si>
  <si>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</si>
  <si>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</si>
  <si>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</si>
  <si>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</si>
  <si>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</si>
  <si>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</si>
  <si>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</si>
  <si>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</si>
  <si>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</si>
  <si>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</si>
  <si>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</si>
  <si>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</si>
  <si>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</si>
  <si>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</si>
  <si>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</si>
  <si>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</si>
  <si>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</si>
  <si>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</si>
  <si>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</si>
  <si>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</si>
  <si>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</si>
  <si>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</si>
  <si>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</si>
  <si>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</si>
  <si>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</si>
  <si>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</si>
  <si>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</si>
  <si>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</si>
  <si>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</si>
  <si>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</si>
  <si>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</si>
  <si>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</si>
  <si>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</si>
  <si>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</si>
  <si>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</si>
  <si>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</si>
  <si>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</si>
  <si>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</si>
  <si>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</si>
  <si>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</si>
  <si>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</si>
  <si>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</si>
  <si>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</si>
  <si>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</si>
  <si>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</si>
  <si>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</si>
  <si>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</si>
  <si>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</si>
  <si>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</si>
  <si>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</si>
  <si>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</si>
  <si>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</si>
  <si>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</si>
  <si>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</si>
  <si>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</si>
  <si>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</si>
  <si>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</si>
  <si>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</si>
  <si>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</si>
  <si>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</si>
  <si>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</si>
  <si>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</si>
  <si>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</si>
  <si>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</si>
  <si>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</si>
  <si>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</si>
  <si>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</si>
  <si>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</si>
  <si>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</si>
  <si>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</si>
  <si>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</si>
  <si>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</si>
  <si>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</si>
  <si>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</si>
  <si>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</si>
  <si>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</si>
  <si>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</si>
  <si>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</si>
  <si>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</si>
  <si>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</si>
  <si>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</si>
  <si>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</si>
  <si>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</si>
  <si>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</si>
  <si>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</si>
  <si>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</si>
  <si>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</si>
  <si>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</si>
  <si>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</si>
  <si>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</si>
  <si>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</si>
  <si>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</si>
  <si>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</si>
  <si>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</si>
  <si>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</si>
  <si>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</si>
  <si>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</si>
  <si>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</si>
  <si>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</si>
  <si>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</si>
  <si>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</si>
  <si>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</si>
  <si>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</si>
  <si>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</si>
  <si>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</si>
  <si>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</si>
  <si>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</si>
  <si>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</si>
  <si>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</si>
  <si>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</si>
  <si>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</si>
  <si>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</si>
  <si>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</si>
  <si>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</si>
  <si>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</si>
  <si>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</si>
  <si>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</si>
  <si>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</si>
  <si>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</si>
  <si>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</si>
  <si>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</si>
  <si>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</si>
  <si>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</si>
  <si>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</si>
  <si>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</si>
  <si>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</si>
  <si>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</si>
  <si>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</si>
  <si>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</si>
  <si>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</si>
  <si>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</si>
  <si>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</si>
  <si>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</si>
  <si>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</si>
  <si>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</si>
  <si>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</si>
  <si>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</si>
  <si>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</si>
  <si>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</si>
  <si>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</si>
  <si>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</si>
  <si>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</si>
  <si>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</si>
  <si>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</si>
  <si>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</si>
  <si>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</si>
  <si>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</si>
  <si>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</si>
  <si>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</si>
  <si>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</si>
  <si>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</si>
  <si>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</si>
  <si>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</si>
  <si>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</si>
  <si>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</si>
  <si>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</si>
  <si>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</si>
  <si>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</si>
  <si>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</si>
  <si>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</si>
  <si>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</si>
  <si>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</si>
  <si>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</si>
  <si>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</si>
  <si>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</si>
  <si>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</si>
  <si>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</si>
  <si>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</si>
  <si>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</si>
  <si>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</si>
  <si>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</si>
  <si>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</si>
  <si>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</si>
  <si>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</si>
  <si>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</si>
  <si>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</si>
  <si>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</si>
  <si>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</si>
  <si>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</si>
  <si>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</si>
  <si>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</si>
  <si>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</si>
  <si>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</si>
  <si>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</si>
  <si>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</si>
  <si>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</si>
  <si>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</si>
  <si>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</si>
  <si>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</si>
  <si>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</si>
  <si>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</si>
  <si>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</si>
  <si>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</si>
  <si>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</si>
  <si>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</si>
  <si>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</si>
  <si>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</si>
  <si>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</si>
  <si>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</si>
  <si>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</si>
  <si>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</si>
  <si>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</si>
  <si>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</si>
  <si>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</si>
  <si>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</si>
  <si>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</si>
  <si>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</si>
  <si>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</si>
  <si>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</si>
  <si>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</si>
  <si>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</si>
  <si>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</si>
  <si>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</si>
  <si>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</si>
  <si>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</si>
  <si>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</si>
  <si>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</si>
  <si>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</si>
  <si>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</si>
  <si>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</si>
  <si>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</si>
  <si>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</si>
  <si>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</si>
  <si>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</si>
  <si>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</si>
  <si>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</si>
  <si>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</si>
  <si>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</si>
  <si>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</si>
  <si>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</si>
  <si>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</si>
  <si>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</si>
  <si>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</si>
  <si>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</si>
  <si>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</si>
  <si>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</si>
  <si>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</si>
  <si>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</si>
  <si>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</si>
  <si>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</si>
  <si>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</si>
  <si>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</si>
  <si>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</si>
  <si>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</si>
  <si>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</si>
  <si>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</si>
  <si>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</si>
  <si>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</si>
  <si>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</si>
  <si>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</si>
  <si>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</si>
  <si>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</si>
  <si>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</si>
  <si>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</si>
  <si>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</si>
  <si>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</si>
  <si>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</si>
  <si>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</si>
  <si>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</si>
  <si>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</si>
  <si>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</si>
  <si>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</si>
  <si>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</si>
  <si>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</si>
  <si>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</si>
  <si>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</si>
  <si>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</si>
  <si>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</si>
  <si>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</si>
  <si>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</si>
  <si>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</si>
  <si>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</si>
  <si>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</si>
  <si>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</si>
  <si>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</si>
  <si>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</si>
  <si>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</si>
  <si>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</si>
  <si>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</si>
  <si>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</si>
  <si>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</si>
  <si>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</si>
  <si>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</si>
  <si>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</si>
  <si>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</si>
  <si>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</si>
  <si>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</si>
  <si>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</si>
  <si>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</si>
  <si>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</si>
  <si>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</si>
  <si>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</si>
  <si>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</si>
  <si>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</si>
  <si>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</si>
  <si>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</si>
  <si>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</si>
  <si>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</si>
  <si>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</si>
  <si>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</si>
  <si>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</si>
  <si>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</si>
  <si>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</si>
  <si>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</si>
  <si>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</si>
  <si>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</si>
  <si>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</si>
  <si>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</si>
  <si>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</si>
  <si>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</si>
  <si>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</si>
  <si>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</si>
  <si>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</si>
  <si>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</si>
  <si>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</si>
  <si>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</si>
  <si>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</si>
  <si>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</si>
  <si>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</si>
  <si>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</si>
  <si>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</si>
  <si>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</si>
  <si>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</si>
  <si>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</si>
  <si>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</si>
  <si>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</si>
  <si>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</si>
  <si>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</si>
  <si>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</si>
  <si>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</si>
  <si>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</si>
  <si>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</si>
  <si>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</si>
  <si>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</si>
  <si>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</si>
  <si>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</si>
  <si>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</si>
  <si>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</si>
  <si>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</si>
  <si>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</si>
  <si>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</si>
  <si>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</si>
  <si>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</si>
  <si>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</si>
  <si>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</si>
  <si>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</si>
  <si>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</si>
  <si>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</si>
  <si>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</si>
  <si>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</si>
  <si>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</si>
  <si>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</si>
  <si>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</si>
  <si>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</si>
  <si>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</si>
  <si>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</si>
  <si>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</si>
  <si>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</si>
  <si>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</si>
  <si>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</si>
  <si>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</si>
  <si>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</si>
  <si>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</si>
  <si>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</si>
  <si>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</si>
  <si>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</si>
  <si>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</si>
  <si>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</si>
  <si>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</si>
  <si>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</si>
  <si>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</si>
  <si>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</si>
  <si>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</si>
  <si>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</si>
  <si>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</si>
  <si>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</si>
  <si>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</si>
  <si>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</si>
  <si>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</si>
  <si>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</si>
  <si>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</si>
  <si>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</si>
  <si>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</si>
  <si>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</si>
  <si>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</si>
  <si>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</si>
  <si>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</si>
  <si>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</si>
  <si>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</si>
  <si>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</si>
  <si>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</si>
  <si>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</si>
  <si>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</si>
  <si>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</si>
  <si>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</si>
  <si>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</si>
  <si>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</si>
  <si>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</si>
  <si>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</si>
  <si>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</si>
  <si>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</si>
  <si>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</si>
  <si>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</si>
  <si>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</si>
  <si>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</si>
  <si>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</si>
  <si>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</si>
  <si>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</si>
  <si>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</si>
  <si>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</si>
  <si>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</si>
  <si>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</si>
  <si>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</si>
  <si>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</si>
  <si>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</si>
  <si>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</si>
  <si>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</si>
  <si>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</si>
  <si>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</si>
  <si>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</si>
  <si>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</si>
  <si>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</si>
  <si>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</si>
  <si>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</si>
  <si>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</si>
  <si>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</si>
  <si>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</si>
  <si>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</si>
  <si>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</si>
  <si>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</si>
  <si>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</si>
  <si>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</si>
  <si>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</si>
  <si>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</si>
  <si>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</si>
  <si>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</si>
  <si>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</si>
  <si>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</si>
  <si>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</si>
  <si>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</si>
  <si>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</si>
  <si>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</si>
  <si>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</si>
  <si>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</si>
  <si>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</si>
  <si>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</si>
  <si>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</si>
  <si>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</si>
  <si>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</si>
  <si>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</si>
  <si>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</si>
  <si>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</si>
  <si>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</si>
  <si>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</si>
  <si>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</si>
  <si>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</si>
  <si>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</si>
  <si>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</si>
  <si>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</si>
  <si>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</si>
  <si>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</si>
  <si>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</si>
  <si>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</si>
  <si>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</si>
  <si>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</si>
  <si>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</si>
  <si>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</si>
  <si>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</si>
  <si>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</si>
  <si>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</si>
  <si>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</si>
  <si>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</si>
  <si>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</si>
  <si>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</si>
  <si>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</si>
  <si>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</si>
  <si>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</si>
  <si>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</si>
  <si>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</si>
  <si>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</si>
  <si>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</si>
  <si>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</si>
  <si>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</si>
  <si>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</si>
  <si>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</si>
  <si>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</si>
  <si>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</si>
  <si>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</si>
  <si>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</si>
  <si>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</si>
  <si>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</si>
  <si>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</si>
  <si>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</si>
  <si>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</si>
  <si>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</si>
  <si>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</si>
  <si>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</si>
  <si>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</si>
  <si>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</si>
  <si>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</si>
  <si>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</si>
  <si>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</si>
  <si>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</si>
  <si>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</si>
  <si>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</si>
  <si>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</si>
  <si>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</si>
  <si>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</si>
  <si>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</si>
  <si>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</si>
  <si>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</si>
  <si>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</si>
  <si>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</si>
  <si>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</si>
  <si>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</si>
  <si>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</si>
  <si>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</si>
  <si>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</si>
  <si>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</si>
  <si>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</si>
  <si>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</si>
  <si>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</si>
  <si>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</si>
  <si>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</si>
  <si>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</si>
  <si>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</si>
  <si>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</si>
  <si>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</si>
  <si>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</si>
  <si>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</si>
  <si>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</si>
  <si>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</si>
  <si>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</si>
  <si>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</si>
  <si>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</si>
  <si>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</si>
  <si>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</si>
  <si>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</si>
  <si>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</si>
  <si>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</si>
  <si>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</si>
  <si>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</si>
  <si>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</si>
  <si>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</si>
  <si>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</si>
  <si>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</si>
  <si>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</si>
  <si>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</si>
  <si>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</si>
  <si>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</si>
  <si>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</si>
  <si>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</si>
  <si>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</si>
  <si>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</si>
  <si>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</si>
  <si>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</si>
  <si>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</si>
  <si>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</si>
  <si>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</si>
  <si>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</si>
  <si>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</si>
  <si>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</si>
  <si>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</si>
  <si>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</si>
  <si>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</si>
  <si>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</si>
  <si>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</si>
  <si>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</si>
  <si>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</si>
  <si>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</si>
  <si>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</si>
  <si>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</si>
  <si>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</si>
  <si>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</si>
  <si>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</si>
  <si>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</si>
  <si>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</si>
  <si>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</si>
  <si>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</si>
  <si>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</si>
  <si>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</si>
  <si>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</si>
  <si>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</si>
  <si>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</si>
  <si>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</si>
  <si>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</si>
  <si>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</si>
  <si>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</si>
  <si>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</si>
  <si>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</si>
  <si>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</si>
  <si>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</si>
  <si>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</si>
  <si>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</si>
  <si>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</si>
  <si>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</si>
  <si>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</si>
  <si>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</si>
  <si>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</si>
  <si>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</si>
  <si>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</si>
  <si>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</si>
  <si>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</si>
  <si>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</si>
  <si>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</si>
  <si>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</si>
  <si>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</si>
  <si>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</si>
  <si>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</si>
  <si>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</si>
  <si>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</si>
  <si>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</si>
  <si>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</si>
  <si>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</si>
  <si>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</si>
  <si>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</si>
  <si>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</si>
  <si>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</si>
  <si>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</si>
  <si>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</si>
  <si>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</si>
  <si>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</si>
  <si>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</si>
  <si>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</si>
  <si>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</si>
  <si>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</si>
  <si>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</si>
  <si>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</si>
  <si>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</si>
  <si>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</si>
  <si>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</si>
  <si>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</si>
  <si>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</si>
  <si>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</si>
  <si>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</si>
  <si>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</si>
  <si>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</si>
  <si>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</si>
  <si>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</si>
  <si>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</si>
  <si>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</si>
  <si>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</si>
  <si>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</si>
  <si>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</si>
  <si>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</si>
  <si>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</si>
  <si>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</si>
  <si>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</si>
  <si>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</si>
  <si>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</si>
  <si>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</si>
  <si>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</si>
  <si>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</si>
  <si>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</si>
  <si>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</si>
  <si>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</si>
  <si>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</si>
  <si>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</si>
  <si>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</si>
  <si>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</si>
  <si>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</si>
  <si>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</si>
  <si>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</si>
  <si>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</si>
  <si>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</si>
  <si>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</si>
  <si>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</si>
  <si>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</si>
  <si>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</si>
  <si>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</si>
  <si>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</si>
  <si>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</si>
  <si>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</si>
  <si>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</si>
  <si>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</si>
  <si>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</si>
  <si>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</si>
  <si>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</si>
  <si>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</si>
  <si>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</si>
  <si>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</si>
  <si>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</si>
  <si>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</si>
  <si>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</si>
  <si>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</si>
  <si>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</si>
  <si>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</si>
  <si>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</si>
  <si>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</si>
  <si>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</si>
  <si>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</si>
  <si>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</si>
  <si>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</si>
  <si>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</si>
  <si>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</si>
  <si>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</si>
  <si>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</si>
  <si>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</si>
  <si>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</si>
  <si>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</si>
  <si>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</si>
  <si>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</si>
  <si>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</si>
  <si>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</si>
  <si>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</si>
  <si>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</si>
  <si>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</si>
  <si>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</si>
  <si>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</si>
  <si>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</si>
  <si>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</si>
  <si>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</si>
  <si>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</si>
  <si>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</si>
  <si>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</si>
  <si>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</si>
  <si>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</si>
  <si>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</si>
  <si>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</si>
  <si>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</si>
  <si>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</si>
  <si>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</si>
  <si>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</si>
  <si>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</si>
  <si>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</si>
  <si>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</si>
  <si>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</si>
  <si>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</si>
  <si>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</si>
  <si>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</si>
  <si>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</si>
  <si>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</si>
  <si>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</si>
  <si>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</si>
  <si>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</si>
  <si>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</si>
  <si>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</si>
  <si>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</si>
  <si>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</si>
  <si>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</si>
  <si>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</si>
  <si>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</si>
  <si>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</si>
  <si>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</si>
  <si>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</si>
  <si>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</si>
  <si>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</si>
  <si>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</si>
  <si>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</si>
  <si>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</si>
  <si>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</si>
  <si>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</si>
  <si>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</si>
  <si>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</si>
  <si>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</si>
  <si>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</si>
  <si>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</si>
  <si>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</si>
  <si>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</si>
  <si>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</si>
  <si>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</si>
  <si>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</si>
  <si>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</si>
  <si>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</si>
  <si>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</si>
  <si>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</si>
  <si>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</si>
  <si>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</si>
  <si>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</si>
  <si>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</si>
  <si>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</si>
  <si>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</si>
  <si>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</si>
  <si>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</si>
  <si>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</si>
  <si>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</si>
  <si>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</si>
  <si>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</si>
  <si>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</si>
  <si>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</si>
  <si>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</si>
  <si>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</si>
  <si>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</si>
  <si>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</si>
  <si>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</si>
  <si>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</si>
  <si>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</si>
  <si>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</si>
  <si>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</si>
  <si>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</si>
  <si>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</si>
  <si>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</si>
  <si>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</si>
  <si>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</si>
  <si>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</si>
  <si>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</si>
  <si>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</si>
  <si>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</si>
  <si>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</si>
  <si>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</si>
  <si>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</si>
  <si>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</si>
  <si>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</si>
  <si>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</si>
  <si>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</si>
  <si>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</si>
  <si>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</si>
  <si>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</si>
  <si>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</si>
  <si>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</si>
  <si>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</si>
  <si>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</si>
  <si>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</si>
  <si>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</si>
  <si>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</si>
  <si>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</si>
  <si>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</si>
  <si>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</si>
  <si>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</si>
  <si>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</si>
  <si>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</si>
  <si>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</si>
  <si>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</si>
  <si>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</si>
  <si>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</si>
  <si>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</si>
  <si>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</si>
  <si>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</si>
  <si>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</si>
  <si>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</si>
  <si>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</si>
  <si>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</si>
  <si>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</si>
  <si>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</si>
  <si>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</si>
  <si>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</si>
  <si>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</si>
  <si>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</si>
  <si>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</si>
  <si>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</si>
  <si>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</si>
  <si>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</si>
  <si>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</si>
  <si>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</si>
  <si>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</si>
  <si>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</si>
  <si>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</si>
  <si>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</si>
  <si>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</si>
  <si>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</si>
  <si>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</si>
  <si>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</si>
  <si>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</si>
  <si>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</si>
  <si>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</si>
  <si>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</si>
  <si>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</si>
  <si>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</si>
  <si>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</si>
  <si>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</si>
  <si>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</si>
  <si>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</si>
  <si>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</si>
  <si>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</si>
  <si>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</si>
  <si>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</si>
  <si>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</si>
  <si>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</si>
  <si>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</si>
  <si>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</si>
  <si>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</si>
  <si>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</si>
  <si>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</si>
  <si>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</si>
  <si>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</si>
  <si>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</si>
  <si>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</si>
  <si>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</si>
  <si>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</si>
  <si>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</si>
  <si>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</si>
  <si>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</si>
  <si>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</si>
  <si>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</si>
  <si>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</si>
  <si>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</si>
  <si>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</si>
  <si>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</si>
  <si>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</si>
  <si>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</si>
  <si>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</si>
  <si>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</si>
  <si>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</si>
  <si>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</si>
  <si>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</si>
  <si>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</si>
  <si>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</si>
  <si>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</si>
  <si>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</si>
  <si>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</si>
  <si>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</si>
  <si>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</si>
  <si>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</si>
  <si>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</si>
  <si>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</si>
  <si>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</si>
  <si>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</si>
  <si>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</si>
  <si>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</si>
  <si>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</si>
  <si>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</si>
  <si>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</si>
  <si>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</si>
  <si>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</si>
  <si>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</si>
  <si>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</si>
  <si>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</si>
  <si>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</si>
  <si>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</si>
  <si>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</si>
  <si>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</si>
  <si>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</si>
  <si>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</si>
  <si>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</si>
  <si>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</si>
  <si>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</si>
  <si>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</si>
  <si>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</si>
  <si>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</si>
  <si>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</si>
  <si>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</si>
  <si>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</si>
  <si>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</si>
  <si>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</si>
  <si>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</si>
  <si>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</si>
  <si>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</si>
  <si>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</si>
  <si>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</si>
  <si>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</si>
  <si>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</si>
  <si>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</si>
  <si>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</si>
  <si>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</si>
  <si>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</si>
  <si>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</si>
  <si>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</si>
  <si>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</si>
  <si>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</si>
  <si>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</si>
  <si>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</si>
  <si>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</si>
  <si>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</si>
  <si>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</si>
  <si>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</si>
  <si>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</si>
  <si>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</si>
  <si>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</si>
  <si>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</si>
  <si>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</si>
  <si>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</si>
  <si>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</si>
  <si>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</si>
  <si>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</si>
  <si>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</si>
  <si>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</si>
  <si>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</si>
  <si>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</si>
  <si>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</si>
  <si>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</si>
  <si>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</si>
  <si>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</si>
  <si>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</si>
  <si>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</si>
  <si>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</si>
  <si>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</si>
  <si>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</si>
  <si>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</si>
  <si>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</si>
  <si>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</si>
  <si>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</si>
  <si>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</si>
  <si>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</si>
  <si>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</si>
  <si>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</si>
  <si>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</si>
  <si>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</si>
  <si>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</si>
  <si>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</si>
  <si>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</si>
  <si>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</si>
  <si>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</si>
  <si>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</si>
  <si>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</si>
  <si>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</si>
  <si>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</si>
  <si>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</si>
  <si>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</si>
  <si>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</si>
  <si>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</si>
  <si>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</si>
  <si>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</si>
  <si>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</si>
  <si>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</si>
  <si>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</si>
  <si>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</si>
  <si>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</si>
  <si>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</si>
  <si>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</si>
  <si>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</si>
  <si>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</si>
  <si>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</si>
  <si>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</si>
  <si>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</si>
  <si>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</si>
  <si>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</si>
  <si>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</si>
  <si>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</si>
  <si>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</si>
  <si>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</si>
  <si>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</si>
  <si>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</si>
  <si>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</si>
  <si>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</si>
  <si>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</si>
  <si>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</si>
  <si>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</si>
  <si>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</si>
  <si>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</si>
  <si>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</si>
  <si>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</si>
  <si>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</si>
  <si>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</si>
  <si>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</si>
  <si>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</si>
  <si>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</si>
  <si>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</si>
  <si>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</si>
  <si>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</si>
  <si>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</si>
  <si>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</si>
  <si>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</si>
  <si>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</si>
  <si>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</si>
  <si>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</si>
  <si>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</si>
  <si>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</si>
  <si>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</si>
  <si>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</si>
  <si>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</si>
  <si>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</si>
  <si>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</si>
  <si>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</si>
  <si>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</si>
  <si>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</si>
  <si>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</si>
  <si>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</si>
  <si>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</si>
  <si>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</si>
  <si>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</si>
  <si>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</si>
  <si>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</si>
  <si>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</si>
  <si>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</si>
  <si>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</si>
  <si>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</si>
  <si>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</si>
  <si>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</si>
  <si>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</si>
  <si>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</si>
  <si>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</si>
  <si>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</si>
  <si>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</si>
  <si>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</si>
  <si>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</si>
  <si>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</si>
  <si>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</si>
  <si>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</si>
  <si>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</si>
  <si>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</si>
  <si>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</si>
  <si>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</si>
  <si>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</si>
  <si>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</si>
  <si>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</si>
  <si>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</si>
  <si>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</si>
  <si>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</si>
  <si>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</si>
  <si>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</si>
  <si>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</si>
  <si>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</si>
  <si>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</si>
  <si>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</si>
  <si>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</si>
  <si>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</si>
  <si>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</si>
  <si>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</si>
  <si>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</si>
  <si>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</si>
  <si>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</si>
  <si>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</si>
  <si>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</si>
  <si>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</si>
  <si>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</si>
  <si>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</si>
  <si>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</si>
  <si>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</si>
  <si>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</si>
  <si>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</si>
  <si>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</si>
  <si>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</si>
  <si>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</si>
  <si>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</si>
  <si>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</si>
  <si>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</si>
  <si>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</si>
  <si>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</si>
  <si>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</si>
  <si>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</si>
  <si>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</si>
  <si>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</si>
  <si>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</si>
  <si>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</si>
  <si>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</si>
  <si>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</si>
  <si>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</si>
  <si>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</si>
  <si>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</si>
  <si>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</si>
  <si>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</si>
  <si>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</si>
  <si>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</si>
  <si>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</si>
  <si>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</si>
  <si>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</si>
  <si>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</si>
  <si>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</si>
  <si>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</si>
  <si>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</si>
  <si>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</si>
  <si>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</si>
  <si>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</si>
  <si>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</si>
  <si>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</si>
  <si>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</si>
  <si>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</si>
  <si>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</si>
  <si>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</si>
  <si>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</si>
  <si>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</si>
  <si>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</si>
  <si>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</si>
  <si>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</si>
  <si>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</si>
  <si>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</si>
  <si>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</si>
  <si>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</si>
  <si>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</si>
  <si>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</si>
  <si>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</si>
  <si>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</si>
  <si>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</si>
  <si>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</si>
  <si>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</si>
  <si>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</si>
  <si>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</si>
  <si>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</si>
  <si>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</si>
  <si>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</si>
  <si>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</si>
  <si>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</si>
  <si>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</si>
  <si>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</si>
  <si>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</si>
  <si>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</si>
  <si>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</si>
  <si>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</si>
  <si>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</si>
  <si>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</si>
  <si>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</si>
  <si>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</si>
  <si>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</si>
  <si>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</si>
  <si>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</si>
  <si>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</si>
  <si>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</si>
  <si>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</si>
  <si>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</si>
  <si>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</si>
  <si>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</si>
  <si>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</si>
  <si>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</si>
  <si>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</si>
  <si>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</si>
  <si>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</si>
  <si>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</si>
  <si>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</si>
  <si>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</si>
  <si>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</si>
  <si>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</si>
  <si>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</si>
  <si>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</si>
  <si>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</si>
  <si>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</si>
  <si>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</si>
  <si>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</si>
  <si>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</si>
  <si>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</si>
  <si>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</si>
  <si>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</si>
  <si>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</si>
  <si>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</si>
  <si>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</si>
  <si>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</si>
  <si>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</si>
  <si>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</si>
  <si>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</si>
  <si>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</si>
  <si>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</si>
  <si>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</si>
  <si>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</si>
  <si>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</si>
  <si>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</si>
  <si>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</si>
  <si>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</si>
  <si>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</si>
  <si>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</si>
  <si>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</si>
  <si>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</si>
  <si>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</si>
  <si>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</si>
  <si>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</si>
  <si>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</si>
  <si>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</si>
  <si>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</si>
  <si>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</si>
  <si>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</si>
  <si>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</si>
  <si>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</si>
  <si>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</si>
  <si>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</si>
  <si>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</si>
  <si>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</si>
  <si>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</si>
  <si>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</si>
  <si>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</si>
  <si>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</si>
  <si>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</si>
  <si>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</si>
  <si>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</si>
  <si>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</si>
  <si>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</si>
  <si>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</si>
  <si>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</si>
  <si>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</si>
  <si>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</si>
  <si>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</si>
  <si>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</si>
  <si>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</si>
  <si>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</si>
  <si>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</si>
  <si>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</si>
  <si>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</si>
  <si>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</si>
  <si>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</si>
  <si>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</si>
  <si>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</si>
  <si>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</si>
  <si>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</si>
  <si>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</si>
  <si>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</si>
  <si>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</si>
  <si>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</si>
  <si>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</si>
  <si>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</si>
  <si>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</si>
  <si>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</si>
  <si>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</si>
  <si>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</si>
  <si>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</si>
  <si>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</si>
  <si>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</si>
  <si>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</si>
  <si>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</si>
  <si>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</si>
  <si>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</si>
  <si>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</si>
  <si>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</si>
  <si>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</si>
  <si>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</si>
  <si>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</si>
  <si>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</si>
  <si>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</si>
  <si>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</si>
  <si>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</si>
  <si>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</si>
  <si>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</si>
  <si>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</si>
  <si>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</si>
  <si>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</si>
  <si>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</si>
  <si>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</si>
  <si>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</si>
  <si>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</si>
  <si>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</si>
  <si>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</si>
  <si>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</si>
  <si>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</si>
  <si>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</si>
  <si>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</si>
  <si>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</si>
  <si>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</si>
  <si>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</si>
  <si>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</si>
  <si>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</si>
  <si>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</si>
  <si>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</si>
  <si>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</si>
  <si>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</si>
  <si>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</si>
  <si>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</si>
  <si>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</si>
  <si>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</si>
  <si>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</si>
  <si>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</si>
  <si>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</si>
  <si>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</si>
  <si>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</si>
  <si>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</si>
  <si>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</si>
  <si>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</si>
  <si>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</si>
  <si>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</si>
  <si>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</si>
  <si>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</si>
  <si>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</si>
  <si>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</si>
  <si>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</si>
  <si>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</si>
  <si>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</si>
  <si>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</si>
  <si>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</si>
  <si>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</si>
  <si>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</si>
  <si>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</si>
  <si>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</si>
  <si>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</si>
  <si>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</si>
  <si>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</si>
  <si>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</si>
  <si>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</si>
  <si>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</si>
  <si>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</si>
  <si>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</si>
  <si>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</si>
  <si>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</si>
  <si>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</si>
  <si>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</si>
  <si>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</si>
  <si>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</si>
  <si>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</si>
  <si>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</si>
  <si>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</si>
  <si>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</si>
  <si>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</si>
  <si>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</si>
  <si>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</si>
  <si>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</si>
  <si>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</si>
  <si>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</si>
  <si>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</si>
  <si>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</si>
  <si>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</si>
  <si>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</si>
  <si>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</si>
  <si>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</si>
  <si>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</si>
  <si>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</si>
  <si>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</si>
  <si>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</si>
  <si>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</si>
  <si>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</si>
  <si>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</si>
  <si>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</si>
  <si>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</si>
  <si>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</si>
  <si>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</si>
  <si>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</si>
  <si>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</si>
  <si>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</si>
  <si>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</si>
  <si>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</si>
  <si>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</si>
  <si>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</si>
  <si>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</si>
  <si>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</si>
  <si>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</si>
  <si>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</si>
  <si>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</si>
  <si>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</si>
  <si>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</si>
  <si>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</si>
  <si>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</si>
  <si>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</si>
  <si>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</si>
  <si>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</si>
  <si>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</si>
  <si>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</si>
  <si>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</si>
  <si>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</si>
  <si>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</si>
  <si>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</si>
  <si>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</si>
  <si>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</si>
  <si>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</si>
  <si>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</si>
  <si>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</si>
  <si>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</si>
  <si>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</si>
  <si>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</si>
  <si>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</si>
  <si>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</si>
  <si>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</si>
  <si>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</si>
  <si>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</si>
  <si>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</si>
  <si>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</si>
  <si>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</si>
  <si>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</si>
  <si>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</si>
  <si>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</si>
  <si>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</si>
  <si>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</si>
  <si>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</si>
  <si>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</si>
  <si>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</si>
  <si>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</si>
  <si>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</si>
  <si>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</si>
  <si>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</si>
  <si>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</si>
  <si>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</si>
  <si>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</si>
  <si>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</si>
  <si>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</si>
  <si>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</si>
  <si>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</si>
  <si>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</si>
  <si>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</si>
  <si>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</si>
  <si>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</si>
  <si>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</si>
  <si>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</si>
  <si>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</si>
  <si>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</si>
  <si>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</si>
  <si>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</si>
  <si>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</si>
  <si>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</si>
  <si>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</si>
  <si>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</si>
  <si>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</si>
  <si>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</si>
  <si>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</si>
  <si>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</si>
  <si>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</si>
  <si>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</si>
  <si>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</si>
  <si>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</si>
  <si>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</si>
  <si>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</si>
  <si>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</si>
  <si>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</si>
  <si>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</si>
  <si>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</si>
  <si>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</si>
  <si>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</si>
  <si>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</si>
  <si>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</si>
  <si>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</si>
  <si>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</si>
  <si>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</si>
  <si>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</si>
  <si>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</si>
  <si>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</si>
  <si>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</si>
  <si>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</si>
  <si>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</si>
  <si>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</si>
  <si>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</si>
  <si>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</si>
  <si>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</si>
  <si>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</si>
  <si>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</si>
  <si>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</si>
  <si>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</si>
  <si>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</si>
  <si>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</si>
  <si>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</si>
  <si>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</si>
  <si>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</si>
  <si>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</si>
  <si>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</si>
  <si>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</si>
  <si>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</si>
  <si>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</si>
  <si>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</si>
  <si>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</si>
  <si>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</si>
  <si>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</si>
  <si>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</si>
  <si>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</si>
  <si>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</si>
  <si>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</si>
  <si>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</si>
  <si>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</si>
  <si>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</si>
  <si>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</si>
  <si>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</si>
  <si>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</si>
  <si>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</si>
  <si>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</si>
  <si>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</si>
  <si>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</si>
  <si>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</si>
  <si>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</si>
  <si>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</si>
  <si>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</si>
  <si>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</si>
  <si>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</si>
  <si>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</si>
  <si>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</si>
  <si>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</si>
  <si>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</si>
  <si>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</si>
  <si>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</si>
  <si>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</si>
  <si>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</si>
  <si>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</si>
  <si>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</si>
  <si>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</si>
  <si>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</si>
  <si>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</si>
  <si>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</si>
  <si>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</si>
  <si>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</si>
  <si>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</si>
  <si>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</si>
  <si>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</si>
  <si>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</si>
  <si>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</si>
  <si>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</si>
  <si>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</si>
  <si>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</si>
  <si>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</si>
  <si>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</si>
  <si>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</si>
  <si>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</si>
  <si>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</si>
  <si>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</si>
  <si>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</si>
  <si>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</si>
  <si>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</si>
  <si>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</si>
  <si>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</si>
  <si>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</si>
  <si>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</si>
  <si>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</si>
  <si>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</si>
  <si>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</si>
  <si>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</si>
  <si>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</si>
  <si>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</si>
  <si>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</si>
  <si>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</si>
  <si>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</si>
  <si>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</si>
  <si>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</si>
  <si>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</si>
  <si>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</si>
  <si>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</si>
  <si>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</si>
  <si>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</si>
  <si>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</si>
  <si>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</si>
  <si>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</si>
  <si>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</si>
  <si>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</si>
  <si>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</si>
  <si>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</si>
  <si>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</si>
  <si>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</si>
  <si>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</si>
  <si>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</si>
  <si>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</si>
  <si>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</si>
  <si>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</si>
  <si>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</si>
  <si>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</si>
  <si>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</si>
  <si>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</si>
  <si>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</si>
  <si>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</si>
  <si>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</si>
  <si>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</si>
  <si>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</si>
  <si>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</si>
  <si>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</si>
  <si>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</si>
  <si>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</si>
  <si>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</si>
  <si>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</si>
  <si>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</si>
  <si>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</si>
  <si>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</si>
  <si>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</si>
  <si>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</si>
  <si>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</si>
  <si>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</si>
  <si>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</si>
  <si>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</si>
  <si>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</si>
  <si>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</si>
  <si>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</si>
  <si>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</si>
  <si>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</si>
  <si>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</si>
  <si>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</si>
  <si>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</si>
  <si>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</si>
  <si>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</si>
  <si>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</si>
  <si>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</si>
  <si>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</si>
  <si>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</si>
  <si>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</si>
  <si>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</si>
  <si>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</si>
  <si>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</si>
  <si>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</si>
  <si>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</si>
  <si>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</si>
  <si>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</si>
  <si>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</si>
  <si>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</si>
  <si>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</si>
  <si>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</si>
  <si>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</si>
  <si>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</si>
  <si>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</si>
  <si>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</si>
  <si>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</si>
  <si>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</si>
  <si>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</si>
  <si>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</si>
  <si>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</si>
  <si>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</si>
  <si>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</si>
  <si>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</si>
  <si>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</si>
  <si>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</si>
  <si>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</si>
  <si>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</si>
  <si>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</si>
  <si>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</si>
  <si>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</si>
  <si>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</si>
  <si>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</si>
  <si>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</si>
  <si>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</si>
  <si>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</si>
  <si>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</si>
  <si>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</si>
  <si>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</si>
  <si>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</si>
  <si>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</si>
  <si>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</si>
  <si>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</si>
  <si>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</si>
  <si>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</si>
  <si>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</si>
  <si>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</si>
  <si>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</si>
  <si>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</si>
  <si>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</si>
  <si>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</si>
  <si>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</si>
  <si>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</si>
  <si>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</si>
  <si>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</si>
  <si>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</si>
  <si>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</si>
  <si>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</si>
  <si>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</si>
  <si>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</si>
  <si>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</si>
  <si>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</si>
  <si>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</si>
  <si>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</si>
  <si>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</si>
  <si>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</si>
  <si>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</si>
  <si>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</si>
  <si>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</si>
  <si>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</si>
  <si>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</si>
  <si>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</si>
  <si>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</si>
  <si>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</si>
  <si>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</si>
  <si>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</si>
  <si>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</si>
  <si>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</si>
  <si>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</si>
  <si>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</si>
  <si>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</si>
  <si>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</si>
  <si>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</si>
  <si>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</si>
  <si>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</si>
  <si>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</si>
  <si>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</si>
  <si>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</si>
  <si>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</si>
  <si>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</si>
  <si>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</si>
  <si>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</si>
  <si>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</si>
  <si>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</si>
  <si>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</si>
  <si>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</si>
  <si>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</si>
  <si>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</si>
  <si>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</si>
  <si>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</si>
  <si>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</si>
  <si>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</si>
  <si>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</si>
  <si>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</si>
  <si>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</si>
  <si>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</si>
  <si>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</si>
  <si>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</si>
  <si>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</si>
  <si>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</si>
  <si>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</si>
  <si>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</si>
  <si>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</si>
  <si>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</si>
  <si>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</si>
  <si>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</si>
  <si>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</si>
  <si>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</si>
  <si>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</si>
  <si>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</si>
  <si>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</si>
  <si>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</si>
  <si>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</si>
  <si>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</si>
  <si>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</si>
  <si>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</si>
  <si>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</si>
  <si>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</si>
  <si>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</si>
  <si>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</si>
  <si>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</si>
  <si>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</si>
  <si>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</si>
  <si>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</si>
  <si>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</si>
  <si>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</si>
  <si>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</si>
  <si>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</si>
  <si>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</si>
  <si>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</si>
  <si>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</si>
  <si>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</si>
  <si>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</si>
  <si>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</si>
  <si>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</si>
  <si>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</si>
  <si>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</si>
  <si>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</si>
  <si>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</si>
  <si>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</si>
  <si>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</si>
  <si>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</si>
  <si>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</si>
  <si>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</si>
  <si>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</si>
  <si>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</si>
  <si>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</si>
  <si>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</si>
  <si>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</si>
  <si>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</si>
  <si>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</si>
  <si>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</si>
  <si>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</si>
  <si>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</si>
  <si>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</si>
  <si>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</si>
  <si>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</si>
  <si>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</si>
  <si>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</si>
  <si>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</si>
  <si>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</si>
  <si>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</si>
  <si>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</si>
  <si>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</si>
  <si>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</si>
  <si>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</si>
  <si>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</si>
  <si>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</si>
  <si>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</si>
  <si>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</si>
  <si>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</si>
  <si>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</si>
  <si>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</si>
  <si>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</si>
  <si>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</si>
  <si>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</si>
  <si>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</si>
  <si>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</si>
  <si>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</si>
  <si>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</si>
  <si>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</si>
  <si>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</si>
  <si>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</si>
  <si>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</si>
  <si>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</si>
  <si>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</si>
  <si>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</si>
  <si>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</si>
  <si>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</si>
  <si>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</si>
  <si>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</si>
  <si>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</si>
  <si>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</si>
  <si>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</si>
  <si>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</si>
  <si>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</si>
  <si>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</si>
  <si>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</si>
  <si>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</si>
  <si>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</si>
  <si>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</si>
  <si>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</si>
  <si>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</si>
  <si>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</si>
  <si>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</si>
  <si>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</si>
  <si>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</si>
  <si>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</si>
  <si>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</si>
  <si>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</si>
  <si>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</si>
  <si>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</si>
  <si>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</si>
  <si>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</si>
  <si>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</si>
  <si>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</si>
  <si>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</si>
  <si>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</si>
  <si>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</si>
  <si>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</si>
  <si>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</si>
  <si>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</si>
  <si>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</si>
  <si>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</si>
  <si>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</si>
  <si>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</si>
  <si>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</si>
  <si>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</si>
  <si>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</si>
  <si>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</si>
  <si>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</si>
  <si>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</si>
  <si>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</si>
  <si>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</si>
  <si>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</si>
  <si>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</si>
  <si>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</si>
  <si>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</si>
  <si>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</si>
  <si>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</si>
  <si>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</si>
  <si>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</si>
  <si>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</si>
  <si>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</si>
  <si>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</si>
  <si>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</si>
  <si>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</si>
  <si>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</si>
  <si>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</si>
  <si>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</si>
  <si>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</si>
  <si>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</si>
  <si>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</si>
  <si>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</si>
  <si>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</si>
  <si>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</si>
  <si>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</si>
  <si>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</si>
  <si>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</si>
  <si>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</si>
  <si>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</si>
  <si>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</si>
  <si>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</si>
  <si>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</si>
  <si>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</si>
  <si>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</si>
  <si>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</si>
  <si>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</si>
  <si>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</si>
  <si>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</si>
  <si>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</si>
  <si>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</si>
  <si>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</si>
  <si>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</si>
  <si>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</si>
  <si>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</si>
  <si>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</si>
  <si>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</si>
  <si>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</si>
  <si>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</si>
  <si>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</si>
  <si>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</si>
  <si>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</si>
  <si>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</si>
  <si>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</si>
  <si>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</si>
  <si>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</si>
  <si>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</si>
  <si>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</si>
  <si>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</si>
  <si>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</si>
  <si>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</si>
  <si>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</si>
  <si>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</si>
  <si>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</si>
  <si>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</si>
  <si>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</si>
  <si>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</si>
  <si>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</si>
  <si>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</si>
  <si>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</si>
  <si>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</si>
  <si>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</si>
  <si>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</si>
  <si>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</si>
  <si>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</si>
  <si>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</si>
  <si>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</si>
  <si>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</si>
  <si>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</si>
  <si>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</si>
  <si>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</si>
  <si>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</si>
  <si>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</si>
  <si>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</si>
  <si>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</si>
  <si>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</si>
  <si>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</si>
  <si>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</si>
  <si>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</si>
  <si>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</si>
  <si>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</si>
  <si>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</si>
  <si>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</si>
  <si>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</si>
  <si>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</si>
  <si>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</si>
  <si>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</si>
  <si>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</si>
  <si>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</si>
  <si>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</si>
  <si>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</si>
  <si>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</si>
  <si>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</si>
  <si>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</si>
  <si>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</si>
  <si>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</si>
  <si>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</si>
  <si>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</si>
  <si>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</si>
  <si>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</si>
  <si>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</si>
  <si>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</si>
  <si>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</si>
  <si>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</si>
  <si>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</si>
  <si>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</si>
  <si>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</si>
  <si>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</si>
  <si>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</si>
  <si>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</si>
  <si>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</si>
  <si>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</si>
  <si>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</si>
  <si>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</si>
  <si>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</si>
  <si>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</si>
  <si>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</si>
  <si>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</si>
  <si>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</si>
  <si>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</si>
  <si>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</si>
  <si>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</si>
  <si>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</si>
  <si>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</si>
  <si>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</si>
  <si>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</si>
  <si>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</si>
  <si>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</si>
  <si>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</si>
  <si>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</si>
  <si>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</si>
  <si>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</si>
  <si>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</si>
  <si>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</si>
  <si>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</si>
  <si>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</si>
  <si>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</si>
  <si>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</si>
  <si>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</si>
  <si>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</si>
  <si>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</si>
  <si>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</si>
  <si>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</si>
  <si>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</si>
  <si>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</si>
  <si>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</si>
  <si>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</si>
  <si>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</si>
  <si>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</si>
  <si>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</si>
  <si>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</si>
  <si>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</si>
  <si>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</si>
  <si>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</si>
  <si>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</si>
  <si>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</si>
  <si>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</si>
  <si>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</si>
  <si>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</si>
  <si>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</si>
  <si>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</si>
  <si>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</si>
  <si>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</si>
  <si>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</si>
  <si>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</si>
  <si>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</si>
  <si>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</si>
  <si>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</si>
  <si>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</si>
  <si>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</si>
  <si>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</si>
  <si>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</si>
  <si>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</si>
  <si>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</si>
  <si>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</si>
  <si>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</si>
  <si>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</si>
  <si>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</si>
  <si>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</si>
  <si>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</si>
  <si>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</si>
  <si>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</si>
  <si>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</si>
  <si>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</si>
  <si>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</si>
  <si>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</si>
  <si>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</si>
  <si>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</si>
  <si>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</si>
  <si>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</si>
  <si>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</si>
  <si>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</si>
  <si>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</si>
  <si>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</si>
  <si>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</si>
  <si>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</si>
  <si>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</si>
  <si>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</si>
  <si>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</si>
  <si>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</si>
  <si>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</si>
  <si>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</si>
  <si>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</si>
  <si>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</si>
  <si>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</si>
  <si>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</si>
  <si>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</si>
  <si>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</si>
  <si>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</si>
  <si>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</si>
  <si>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</si>
  <si>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</si>
  <si>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</si>
  <si>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</si>
  <si>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</si>
  <si>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</si>
  <si>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</si>
  <si>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</si>
  <si>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</si>
  <si>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</si>
  <si>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</si>
  <si>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</si>
  <si>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</si>
  <si>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</si>
  <si>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</si>
  <si>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</si>
  <si>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</si>
  <si>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</si>
  <si>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</si>
  <si>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</si>
  <si>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</si>
  <si>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</si>
  <si>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</si>
  <si>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</si>
  <si>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</si>
  <si>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</si>
  <si>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</si>
  <si>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</si>
  <si>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</si>
  <si>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</si>
  <si>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</si>
  <si>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</si>
  <si>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</si>
  <si>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</si>
  <si>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</si>
  <si>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</si>
  <si>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</si>
  <si>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</si>
  <si>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</si>
  <si>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</si>
  <si>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</si>
  <si>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</si>
  <si>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</si>
  <si>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</si>
  <si>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</si>
  <si>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</si>
  <si>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</si>
  <si>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</si>
  <si>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</si>
  <si>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</si>
  <si>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</si>
  <si>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</si>
  <si>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</si>
  <si>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</si>
  <si>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</si>
  <si>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</si>
  <si>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</si>
  <si>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</si>
  <si>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</si>
  <si>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</si>
  <si>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</si>
  <si>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</si>
  <si>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</si>
  <si>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</si>
  <si>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</si>
  <si>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</si>
  <si>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</si>
  <si>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</si>
  <si>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</si>
  <si>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</si>
  <si>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</si>
  <si>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</si>
  <si>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</si>
  <si>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</si>
  <si>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</si>
  <si>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</si>
  <si>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</si>
  <si>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</si>
  <si>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</si>
  <si>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</si>
  <si>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</si>
  <si>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</si>
  <si>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</si>
  <si>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</si>
  <si>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</si>
  <si>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</si>
  <si>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</si>
  <si>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</si>
  <si>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</si>
  <si>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</si>
  <si>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</si>
  <si>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</si>
  <si>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</si>
  <si>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</si>
  <si>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</si>
  <si>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</si>
  <si>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</si>
  <si>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</si>
  <si>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</si>
  <si>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</si>
  <si>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</si>
  <si>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</si>
  <si>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</si>
  <si>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</si>
  <si>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</si>
  <si>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</si>
  <si>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</si>
  <si>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</si>
  <si>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</si>
  <si>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</si>
  <si>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</si>
  <si>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</si>
  <si>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</si>
  <si>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</si>
  <si>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</si>
  <si>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</si>
  <si>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</si>
  <si>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</si>
  <si>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</si>
  <si>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</si>
  <si>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</si>
  <si>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</si>
  <si>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</si>
  <si>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</si>
  <si>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</si>
  <si>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</si>
  <si>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</si>
  <si>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</si>
  <si>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</si>
  <si>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</si>
  <si>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</si>
  <si>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</si>
  <si>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</si>
  <si>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</si>
  <si>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</si>
  <si>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</si>
  <si>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</si>
  <si>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</si>
  <si>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</si>
  <si>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</si>
  <si>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</si>
  <si>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</si>
  <si>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</si>
  <si>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</si>
  <si>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</si>
  <si>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</si>
  <si>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</si>
  <si>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</si>
  <si>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</si>
  <si>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</si>
  <si>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</si>
  <si>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</si>
  <si>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</si>
  <si>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</si>
  <si>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</si>
  <si>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</si>
  <si>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</si>
  <si>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</si>
  <si>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</si>
  <si>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</si>
  <si>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</si>
  <si>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</si>
  <si>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</si>
  <si>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</si>
  <si>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</si>
  <si>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</si>
  <si>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</si>
  <si>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</si>
  <si>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</si>
  <si>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</si>
  <si>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</si>
  <si>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</si>
  <si>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</si>
  <si>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</si>
  <si>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</si>
  <si>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</si>
  <si>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</si>
  <si>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</si>
  <si>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</si>
  <si>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</si>
  <si>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</si>
  <si>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</si>
  <si>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</si>
  <si>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</si>
  <si>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</si>
  <si>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</si>
  <si>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</si>
  <si>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</si>
  <si>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</si>
  <si>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</si>
  <si>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</si>
  <si>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</si>
  <si>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</si>
  <si>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</si>
  <si>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</si>
  <si>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</si>
  <si>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</si>
  <si>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</si>
  <si>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</si>
  <si>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</si>
  <si>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</si>
  <si>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</si>
  <si>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</si>
  <si>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</si>
  <si>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</si>
  <si>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</si>
  <si>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</si>
  <si>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</si>
  <si>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</si>
  <si>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</si>
  <si>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</si>
  <si>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</si>
  <si>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</si>
  <si>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</si>
  <si>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</si>
  <si>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</si>
  <si>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</si>
  <si>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</si>
  <si>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</si>
  <si>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</si>
  <si>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</si>
  <si>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</si>
  <si>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</si>
  <si>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</si>
  <si>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</si>
  <si>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</si>
  <si>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</si>
  <si>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</si>
  <si>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</si>
  <si>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</si>
  <si>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</si>
  <si>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</si>
  <si>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</si>
  <si>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</si>
  <si>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</si>
  <si>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</si>
  <si>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</si>
  <si>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</si>
  <si>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</si>
  <si>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</si>
  <si>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</si>
  <si>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</si>
  <si>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</si>
  <si>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</si>
  <si>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</si>
  <si>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</si>
  <si>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</si>
  <si>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</si>
  <si>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</si>
  <si>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</si>
  <si>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</si>
  <si>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</si>
  <si>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</si>
  <si>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</si>
  <si>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</si>
  <si>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</si>
  <si>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</si>
  <si>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</si>
  <si>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</si>
  <si>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</si>
  <si>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</si>
  <si>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</si>
  <si>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</si>
  <si>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</si>
  <si>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</si>
  <si>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</si>
  <si>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</si>
  <si>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</si>
  <si>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</si>
  <si>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</si>
  <si>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</si>
  <si>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</si>
  <si>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</si>
  <si>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</si>
  <si>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</si>
  <si>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</si>
  <si>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</si>
  <si>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</si>
  <si>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</si>
  <si>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</si>
  <si>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</si>
  <si>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</si>
  <si>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</si>
  <si>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</si>
  <si>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</si>
  <si>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</si>
  <si>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</si>
  <si>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</si>
  <si>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</si>
  <si>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</si>
  <si>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</si>
  <si>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</si>
  <si>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</si>
  <si>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</si>
  <si>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</si>
  <si>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</si>
  <si>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</si>
  <si>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</si>
  <si>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</si>
  <si>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</si>
  <si>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</si>
  <si>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</si>
  <si>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</si>
  <si>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</si>
  <si>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</si>
  <si>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</si>
  <si>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</si>
  <si>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</si>
  <si>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</si>
  <si>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</si>
  <si>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</si>
  <si>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</si>
  <si>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</si>
  <si>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</si>
  <si>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</si>
  <si>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</si>
  <si>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</si>
  <si>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</si>
  <si>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</si>
  <si>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</si>
  <si>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</si>
  <si>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</si>
  <si>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</si>
  <si>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</si>
  <si>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</si>
  <si>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</si>
  <si>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</si>
  <si>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</si>
  <si>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</si>
  <si>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</si>
  <si>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</si>
  <si>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</si>
  <si>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</si>
  <si>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</si>
  <si>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</si>
  <si>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</si>
  <si>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</si>
  <si>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</si>
  <si>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</si>
  <si>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</si>
  <si>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</si>
  <si>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</si>
  <si>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</si>
  <si>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</si>
  <si>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</si>
  <si>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</si>
  <si>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</si>
  <si>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</si>
  <si>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</si>
  <si>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</si>
  <si>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</si>
  <si>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</si>
  <si>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</si>
  <si>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</si>
  <si>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</si>
  <si>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</si>
  <si>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</si>
  <si>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</si>
  <si>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</si>
  <si>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</si>
  <si>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</si>
  <si>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</si>
  <si>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</si>
  <si>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</si>
  <si>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</si>
  <si>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</si>
  <si>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</si>
  <si>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</si>
  <si>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</si>
  <si>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</si>
  <si>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</si>
  <si>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</si>
  <si>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</si>
  <si>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</si>
  <si>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</si>
  <si>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</si>
  <si>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</si>
  <si>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</si>
  <si>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</si>
  <si>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</si>
  <si>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</si>
  <si>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</si>
  <si>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</si>
  <si>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</si>
  <si>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</si>
  <si>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</si>
  <si>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</si>
  <si>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</si>
  <si>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</si>
  <si>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</si>
  <si>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</si>
  <si>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</si>
  <si>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</si>
  <si>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</si>
  <si>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</si>
  <si>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</si>
  <si>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</si>
  <si>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</si>
  <si>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</si>
  <si>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</si>
  <si>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</si>
  <si>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</si>
  <si>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</si>
  <si>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</si>
  <si>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</si>
  <si>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</si>
  <si>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</si>
  <si>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</si>
  <si>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</si>
  <si>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</si>
  <si>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</si>
  <si>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</si>
  <si>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</si>
  <si>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</si>
  <si>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</si>
  <si>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</si>
  <si>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</si>
  <si>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</si>
  <si>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</si>
  <si>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</si>
  <si>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</si>
  <si>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</si>
  <si>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</si>
  <si>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</si>
  <si>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</si>
  <si>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</si>
  <si>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</si>
  <si>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</si>
  <si>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</si>
  <si>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</si>
  <si>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</si>
  <si>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</si>
  <si>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</si>
  <si>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</si>
  <si>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</si>
  <si>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</si>
  <si>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</si>
  <si>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</si>
  <si>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</si>
  <si>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</si>
  <si>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</si>
  <si>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</si>
  <si>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</si>
  <si>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</si>
  <si>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</si>
  <si>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</si>
  <si>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</si>
  <si>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</si>
  <si>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</si>
  <si>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</si>
  <si>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</si>
  <si>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</si>
  <si>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</si>
  <si>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</si>
  <si>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</si>
  <si>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</si>
  <si>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</si>
  <si>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</si>
  <si>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</si>
  <si>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</si>
  <si>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</si>
  <si>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</si>
  <si>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</si>
  <si>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</si>
  <si>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</si>
  <si>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</si>
  <si>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</si>
  <si>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</si>
  <si>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</si>
  <si>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</si>
  <si>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</si>
  <si>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</si>
  <si>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</si>
  <si>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</si>
  <si>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</si>
  <si>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</si>
  <si>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</si>
  <si>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</si>
  <si>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</si>
  <si>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</si>
  <si>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</si>
  <si>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</si>
  <si>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</si>
  <si>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</si>
  <si>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</si>
  <si>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</si>
  <si>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</si>
  <si>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</si>
  <si>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</si>
  <si>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</si>
  <si>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</si>
  <si>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</si>
  <si>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</si>
  <si>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</si>
  <si>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</si>
  <si>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</si>
  <si>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</si>
  <si>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</si>
  <si>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</si>
  <si>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</si>
  <si>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</si>
  <si>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</si>
  <si>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</si>
  <si>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</si>
  <si>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</si>
  <si>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</si>
  <si>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</si>
  <si>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</si>
  <si>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</si>
  <si>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</si>
  <si>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</si>
  <si>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</si>
  <si>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</si>
  <si>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</si>
  <si>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</si>
  <si>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</si>
  <si>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</si>
  <si>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</si>
  <si>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</si>
  <si>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</si>
  <si>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</si>
  <si>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</si>
  <si>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</si>
  <si>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</si>
  <si>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</si>
  <si>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</si>
  <si>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</si>
  <si>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</si>
  <si>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</si>
  <si>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</si>
  <si>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</si>
  <si>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</si>
  <si>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</si>
  <si>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</si>
  <si>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</si>
  <si>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</si>
  <si>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</si>
  <si>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</si>
  <si>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</si>
  <si>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</si>
  <si>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</si>
  <si>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</si>
  <si>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</si>
  <si>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</si>
  <si>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</si>
  <si>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</si>
  <si>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</si>
  <si>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</si>
  <si>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</si>
  <si>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</si>
  <si>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</si>
  <si>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</si>
  <si>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</si>
  <si>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</si>
  <si>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</si>
  <si>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</si>
  <si>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</si>
  <si>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</si>
  <si>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</si>
  <si>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</si>
  <si>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</si>
  <si>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</si>
  <si>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</si>
  <si>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</si>
  <si>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</si>
  <si>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</si>
  <si>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</si>
  <si>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</si>
  <si>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</si>
  <si>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</si>
  <si>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</si>
  <si>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</si>
  <si>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</si>
  <si>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</si>
  <si>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</si>
  <si>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</si>
  <si>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</si>
  <si>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</si>
  <si>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</si>
  <si>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</si>
  <si>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</si>
  <si>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</si>
  <si>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</si>
  <si>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</si>
  <si>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</si>
  <si>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</si>
  <si>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</si>
  <si>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</si>
  <si>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</si>
  <si>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</si>
  <si>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</si>
  <si>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</si>
  <si>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</si>
  <si>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</si>
  <si>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</si>
  <si>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</si>
  <si>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</si>
  <si>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</si>
  <si>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</si>
  <si>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</si>
  <si>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</si>
  <si>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</si>
  <si>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</si>
  <si>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</si>
  <si>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</si>
  <si>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</si>
  <si>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</si>
  <si>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</si>
  <si>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</si>
  <si>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</si>
  <si>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</si>
  <si>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</si>
  <si>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</si>
  <si>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</si>
  <si>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</si>
  <si>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</si>
  <si>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</si>
  <si>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</si>
  <si>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</si>
  <si>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</si>
  <si>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</si>
  <si>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</si>
  <si>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</si>
  <si>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</si>
  <si>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</si>
  <si>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</si>
  <si>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</si>
  <si>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</si>
  <si>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</si>
  <si>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</si>
  <si>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</si>
  <si>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</si>
  <si>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</si>
  <si>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</si>
  <si>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</si>
  <si>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</si>
  <si>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</si>
  <si>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</si>
  <si>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</si>
  <si>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</si>
  <si>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</si>
  <si>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</si>
  <si>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</si>
  <si>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</si>
  <si>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</si>
  <si>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</si>
  <si>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</si>
  <si>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</si>
  <si>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</si>
  <si>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</si>
  <si>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</si>
  <si>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</si>
  <si>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</si>
  <si>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</si>
  <si>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</si>
  <si>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</si>
  <si>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</si>
  <si>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</si>
  <si>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</si>
  <si>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</si>
  <si>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</si>
  <si>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</si>
  <si>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</si>
  <si>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</si>
  <si>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</si>
  <si>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</si>
  <si>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</si>
  <si>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</si>
  <si>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</si>
  <si>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</si>
  <si>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</si>
  <si>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</si>
  <si>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</si>
  <si>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</si>
  <si>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</si>
  <si>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</si>
  <si>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</si>
  <si>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</si>
  <si>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</si>
  <si>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</si>
  <si>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</si>
  <si>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</si>
  <si>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</si>
  <si>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</si>
  <si>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</si>
  <si>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</si>
  <si>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</si>
  <si>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</si>
  <si>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</si>
  <si>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</si>
  <si>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</si>
  <si>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</si>
  <si>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</si>
  <si>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</si>
  <si>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</si>
  <si>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</si>
  <si>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</si>
  <si>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</si>
  <si>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</si>
  <si>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</si>
  <si>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</si>
  <si>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</si>
  <si>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</si>
  <si>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</si>
  <si>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</si>
  <si>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</si>
  <si>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</si>
  <si>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</si>
  <si>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</si>
  <si>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</si>
  <si>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</si>
  <si>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</si>
  <si>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</si>
  <si>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</si>
  <si>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</si>
  <si>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</si>
  <si>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</si>
  <si>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</si>
  <si>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</si>
  <si>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</si>
  <si>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</si>
  <si>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</si>
  <si>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</si>
  <si>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</si>
  <si>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</si>
  <si>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</si>
  <si>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</si>
  <si>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</si>
  <si>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</si>
  <si>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</si>
  <si>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</si>
  <si>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</si>
  <si>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</si>
  <si>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</si>
  <si>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</si>
  <si>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</si>
  <si>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</si>
  <si>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</si>
  <si>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</si>
  <si>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</si>
  <si>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</si>
  <si>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</si>
  <si>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</si>
  <si>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</si>
  <si>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</si>
  <si>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</si>
  <si>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</si>
  <si>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</si>
  <si>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</si>
  <si>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</si>
  <si>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</si>
  <si>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</si>
  <si>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</si>
  <si>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</si>
  <si>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</si>
  <si>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</si>
  <si>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</si>
  <si>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</si>
  <si>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</si>
  <si>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</si>
  <si>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</si>
  <si>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</si>
  <si>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</si>
  <si>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</si>
  <si>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</si>
  <si>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</si>
  <si>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</si>
  <si>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</si>
  <si>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</si>
  <si>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</si>
  <si>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</si>
  <si>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</si>
  <si>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</si>
  <si>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</si>
  <si>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</si>
  <si>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</si>
  <si>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</si>
  <si>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</si>
  <si>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</si>
  <si>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</si>
  <si>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</si>
  <si>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</si>
  <si>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</si>
  <si>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</si>
  <si>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</si>
  <si>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</si>
  <si>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</si>
  <si>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</si>
  <si>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</si>
  <si>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</si>
  <si>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</si>
  <si>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</si>
  <si>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</si>
  <si>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</si>
  <si>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</si>
  <si>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</si>
  <si>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</si>
  <si>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</si>
  <si>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</si>
  <si>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</si>
  <si>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</si>
  <si>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</si>
  <si>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</si>
  <si>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</si>
  <si>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</si>
  <si>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</si>
  <si>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</si>
  <si>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</si>
  <si>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</si>
  <si>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</si>
  <si>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</si>
  <si>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</si>
  <si>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</si>
  <si>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</si>
  <si>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</si>
  <si>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</si>
  <si>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</si>
  <si>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</si>
  <si>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</si>
  <si>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</si>
  <si>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</si>
  <si>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</si>
  <si>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</si>
  <si>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</si>
  <si>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</si>
  <si>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</si>
  <si>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</si>
  <si>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</si>
  <si>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</si>
  <si>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</si>
  <si>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</si>
  <si>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</si>
  <si>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</si>
  <si>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</si>
  <si>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</si>
  <si>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</si>
  <si>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</si>
  <si>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</si>
  <si>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</si>
  <si>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</si>
  <si>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</si>
  <si>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</si>
  <si>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</si>
  <si>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</si>
  <si>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</si>
  <si>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</si>
  <si>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</si>
  <si>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</si>
  <si>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</si>
  <si>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</si>
  <si>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</si>
  <si>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</si>
  <si>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</si>
  <si>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</si>
  <si>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</si>
  <si>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</si>
  <si>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</si>
  <si>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</si>
  <si>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</si>
  <si>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</si>
  <si>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</si>
  <si>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</si>
  <si>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</si>
  <si>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</si>
  <si>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</si>
  <si>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</si>
  <si>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</si>
  <si>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</si>
  <si>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</si>
  <si>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</si>
  <si>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</si>
  <si>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</si>
  <si>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</si>
  <si>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</si>
  <si>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</si>
  <si>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</si>
  <si>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</si>
  <si>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</si>
  <si>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</si>
  <si>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</si>
  <si>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</si>
  <si>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</si>
  <si>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</si>
  <si>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</si>
  <si>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</si>
  <si>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</si>
  <si>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</si>
  <si>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</si>
  <si>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</si>
  <si>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</si>
  <si>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</si>
  <si>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</si>
  <si>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</si>
  <si>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</si>
  <si>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</si>
  <si>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</si>
  <si>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</si>
  <si>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</si>
  <si>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</si>
  <si>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</si>
  <si>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</si>
  <si>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</si>
  <si>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</si>
  <si>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</si>
  <si>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</si>
  <si>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</si>
  <si>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</si>
  <si>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</si>
  <si>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</si>
  <si>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</si>
  <si>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</si>
  <si>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</si>
  <si>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</si>
  <si>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</si>
  <si>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</si>
  <si>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</si>
  <si>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</si>
  <si>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</si>
  <si>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</si>
  <si>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</si>
  <si>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</si>
  <si>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</si>
  <si>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</si>
  <si>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</si>
  <si>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</si>
  <si>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</si>
  <si>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</si>
  <si>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</si>
  <si>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</si>
  <si>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</si>
  <si>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</si>
  <si>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</si>
  <si>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</si>
  <si>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</si>
  <si>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</si>
  <si>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</si>
  <si>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</si>
  <si>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</si>
  <si>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</si>
  <si>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</si>
  <si>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</si>
  <si>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</si>
  <si>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</si>
  <si>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</si>
  <si>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</si>
  <si>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</si>
  <si>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</si>
  <si>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</si>
  <si>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</si>
  <si>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</si>
  <si>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</si>
  <si>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</si>
  <si>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</si>
  <si>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</si>
  <si>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</si>
  <si>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</si>
  <si>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</si>
  <si>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</si>
  <si>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</si>
  <si>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</si>
  <si>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</si>
  <si>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</si>
  <si>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</si>
  <si>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</si>
  <si>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</si>
  <si>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</si>
  <si>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</si>
  <si>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</si>
  <si>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</si>
  <si>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</si>
  <si>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</si>
  <si>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</si>
  <si>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</si>
  <si>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</si>
  <si>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</si>
  <si>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</si>
  <si>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</si>
  <si>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</si>
  <si>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</si>
  <si>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</si>
  <si>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</si>
  <si>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</si>
  <si>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</si>
  <si>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</si>
  <si>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</si>
  <si>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</si>
  <si>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</si>
  <si>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</si>
  <si>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</si>
  <si>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</si>
  <si>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</si>
  <si>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</si>
  <si>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</si>
  <si>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</si>
  <si>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</si>
  <si>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</si>
  <si>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</si>
  <si>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</si>
  <si>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</si>
  <si>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</si>
  <si>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</si>
  <si>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</si>
  <si>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</si>
  <si>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</si>
  <si>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</si>
  <si>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</si>
  <si>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</si>
  <si>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</si>
  <si>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</si>
  <si>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</si>
  <si>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</si>
  <si>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</si>
  <si>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</si>
  <si>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</si>
  <si>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</si>
  <si>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</si>
  <si>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</si>
  <si>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</si>
  <si>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</si>
  <si>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</si>
  <si>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</si>
  <si>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</si>
  <si>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</si>
  <si>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</si>
  <si>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</si>
  <si>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</si>
  <si>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</si>
  <si>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</si>
  <si>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</si>
  <si>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</si>
  <si>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</si>
  <si>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</si>
  <si>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</si>
  <si>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</si>
  <si>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</si>
  <si>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</si>
  <si>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</si>
  <si>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</si>
  <si>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</si>
  <si>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</si>
  <si>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</si>
  <si>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</si>
  <si>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</si>
  <si>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</si>
  <si>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</si>
  <si>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</si>
  <si>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</si>
  <si>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</si>
  <si>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</si>
  <si>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</si>
  <si>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</si>
  <si>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</si>
  <si>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</si>
  <si>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</si>
  <si>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</si>
  <si>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</si>
  <si>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</si>
  <si>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</si>
  <si>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</si>
  <si>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</si>
  <si>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</si>
  <si>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</si>
  <si>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</si>
  <si>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</si>
  <si>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</si>
  <si>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</si>
  <si>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</si>
  <si>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</si>
  <si>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</si>
  <si>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</si>
  <si>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</si>
  <si>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</si>
  <si>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</si>
  <si>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</si>
  <si>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</si>
  <si>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</si>
  <si>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</si>
  <si>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</si>
  <si>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</si>
  <si>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</si>
  <si>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</si>
  <si>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</si>
  <si>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</si>
  <si>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</si>
  <si>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</si>
  <si>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</si>
  <si>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</si>
  <si>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</si>
  <si>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</si>
  <si>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</si>
  <si>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</si>
  <si>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</si>
  <si>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</si>
  <si>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</si>
  <si>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</si>
  <si>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</si>
  <si>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</si>
  <si>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</si>
  <si>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</si>
  <si>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</si>
  <si>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</si>
  <si>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</si>
  <si>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</si>
  <si>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</si>
  <si>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</si>
  <si>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</si>
  <si>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</si>
  <si>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</si>
  <si>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</si>
  <si>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</si>
  <si>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</si>
  <si>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</si>
  <si>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</si>
  <si>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</si>
  <si>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</si>
  <si>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</si>
  <si>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</si>
  <si>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</si>
  <si>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</si>
  <si>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</si>
  <si>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</si>
  <si>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</si>
  <si>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</si>
  <si>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</si>
  <si>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</si>
  <si>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</si>
  <si>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</si>
  <si>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</si>
  <si>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</si>
  <si>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</si>
  <si>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</si>
  <si>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</si>
  <si>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</si>
  <si>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</si>
  <si>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</si>
  <si>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</si>
  <si>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</si>
  <si>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</si>
  <si>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</si>
  <si>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</si>
  <si>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</si>
  <si>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</si>
  <si>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</si>
  <si>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</si>
  <si>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</si>
  <si>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</si>
  <si>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</si>
  <si>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</si>
  <si>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</si>
  <si>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</si>
  <si>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</si>
  <si>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</si>
  <si>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</si>
  <si>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</si>
  <si>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</si>
  <si>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</si>
  <si>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</si>
  <si>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</si>
  <si>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</si>
  <si>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</si>
  <si>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</si>
  <si>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</si>
  <si>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</si>
  <si>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</si>
  <si>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</si>
  <si>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</si>
  <si>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</si>
  <si>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</si>
  <si>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</si>
  <si>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</si>
  <si>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</si>
  <si>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</si>
  <si>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</si>
  <si>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</si>
  <si>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</si>
  <si>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</si>
  <si>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</si>
  <si>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</si>
  <si>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</si>
  <si>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</si>
  <si>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</si>
  <si>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</si>
  <si>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</si>
  <si>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</si>
  <si>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</si>
  <si>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</si>
  <si>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</si>
  <si>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</si>
  <si>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</si>
  <si>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</si>
  <si>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</si>
  <si>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</si>
  <si>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</si>
  <si>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</si>
  <si>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</si>
  <si>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</si>
  <si>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</si>
  <si>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</si>
  <si>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</si>
  <si>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</si>
  <si>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</si>
  <si>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</si>
  <si>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</si>
  <si>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</si>
  <si>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</si>
  <si>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</si>
  <si>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</si>
  <si>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</si>
  <si>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</si>
  <si>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</si>
  <si>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</si>
  <si>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</si>
  <si>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</si>
  <si>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</si>
  <si>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</si>
  <si>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</si>
  <si>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</si>
  <si>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</si>
  <si>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</si>
  <si>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</si>
  <si>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</si>
  <si>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</si>
  <si>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</si>
  <si>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</si>
  <si>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</si>
  <si>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</si>
  <si>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</si>
  <si>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</si>
  <si>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</si>
  <si>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</si>
  <si>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</si>
  <si>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</si>
  <si>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</si>
  <si>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</si>
  <si>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</si>
  <si>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</si>
  <si>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</si>
  <si>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</si>
  <si>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</si>
  <si>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</si>
  <si>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</si>
  <si>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</si>
  <si>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</si>
  <si>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</si>
  <si>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</si>
  <si>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</si>
  <si>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</si>
  <si>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</si>
  <si>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</si>
  <si>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</si>
  <si>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</si>
  <si>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</si>
  <si>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</si>
  <si>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</si>
  <si>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</si>
  <si>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</si>
  <si>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</si>
  <si>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</si>
  <si>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</si>
  <si>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</si>
  <si>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</si>
  <si>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</si>
  <si>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</si>
  <si>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</si>
  <si>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</si>
  <si>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</si>
  <si>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</si>
  <si>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</si>
  <si>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</si>
  <si>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</si>
  <si>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</si>
  <si>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</si>
  <si>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</si>
  <si>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</si>
  <si>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</si>
  <si>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</si>
  <si>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</si>
  <si>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</si>
  <si>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</si>
  <si>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</si>
  <si>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</si>
  <si>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</si>
  <si>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</si>
  <si>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</si>
  <si>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</si>
  <si>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</si>
  <si>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</si>
  <si>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</si>
  <si>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</si>
  <si>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</si>
  <si>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</si>
  <si>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</si>
  <si>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</si>
  <si>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</si>
  <si>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</si>
  <si>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</si>
  <si>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</si>
  <si>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</si>
  <si>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</si>
  <si>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</si>
  <si>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</si>
  <si>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</si>
  <si>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</si>
  <si>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</si>
  <si>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</si>
  <si>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</si>
  <si>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</si>
  <si>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</si>
  <si>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</si>
  <si>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</si>
  <si>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</si>
  <si>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</si>
  <si>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</si>
  <si>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</si>
  <si>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</si>
  <si>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</si>
  <si>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</si>
  <si>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</si>
  <si>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</si>
  <si>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</si>
  <si>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</si>
  <si>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</si>
  <si>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</si>
  <si>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</si>
  <si>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</si>
  <si>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</si>
  <si>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</si>
  <si>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</si>
  <si>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</si>
  <si>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</si>
  <si>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</si>
  <si>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</si>
  <si>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</si>
  <si>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</si>
  <si>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</si>
  <si>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</si>
  <si>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</si>
  <si>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</si>
  <si>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</si>
  <si>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</si>
  <si>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</si>
  <si>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</si>
  <si>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</si>
  <si>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</si>
  <si>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</si>
  <si>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</si>
  <si>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</si>
  <si>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</si>
  <si>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</si>
  <si>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</si>
  <si>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</si>
  <si>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</si>
  <si>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</si>
  <si>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</si>
  <si>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</si>
  <si>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</si>
  <si>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</si>
  <si>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</si>
  <si>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</si>
  <si>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</si>
  <si>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</si>
  <si>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</si>
  <si>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</si>
  <si>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</si>
  <si>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</si>
  <si>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</si>
  <si>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</si>
  <si>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</si>
  <si>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</si>
  <si>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</si>
  <si>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</si>
  <si>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</si>
  <si>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</si>
  <si>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</si>
  <si>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</si>
  <si>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</si>
  <si>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</si>
  <si>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</si>
  <si>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</si>
  <si>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</si>
  <si>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</si>
  <si>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</si>
  <si>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</si>
  <si>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</si>
  <si>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</si>
  <si>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</si>
  <si>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</si>
  <si>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</si>
  <si>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</si>
  <si>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</si>
  <si>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</si>
  <si>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</si>
  <si>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</si>
  <si>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</si>
  <si>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</si>
  <si>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</si>
  <si>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</si>
  <si>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</si>
  <si>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</si>
  <si>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</si>
  <si>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</si>
  <si>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</si>
  <si>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</si>
  <si>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</si>
  <si>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</si>
  <si>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</si>
  <si>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</si>
  <si>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</si>
  <si>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</si>
  <si>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</si>
  <si>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</si>
  <si>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</si>
  <si>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</si>
  <si>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</si>
  <si>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</si>
  <si>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</si>
  <si>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</si>
  <si>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</si>
  <si>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</si>
  <si>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</si>
  <si>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</si>
  <si>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</si>
  <si>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</si>
  <si>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</si>
  <si>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</si>
  <si>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</si>
  <si>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</si>
  <si>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</si>
  <si>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</si>
  <si>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</si>
  <si>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</si>
  <si>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</si>
  <si>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</si>
  <si>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</si>
  <si>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</si>
  <si>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</si>
  <si>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</si>
  <si>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</si>
  <si>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</si>
  <si>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</si>
  <si>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</si>
  <si>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</si>
  <si>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</si>
  <si>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</si>
  <si>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</si>
  <si>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</si>
  <si>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</si>
  <si>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</si>
  <si>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</si>
  <si>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</si>
  <si>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</si>
  <si>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</si>
  <si>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</si>
  <si>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</si>
  <si>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</si>
  <si>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</si>
  <si>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</si>
  <si>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</si>
  <si>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</si>
  <si>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</si>
  <si>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</si>
  <si>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</si>
  <si>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</si>
  <si>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</si>
  <si>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</si>
  <si>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</si>
  <si>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</si>
  <si>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</si>
  <si>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</si>
  <si>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</si>
  <si>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</si>
  <si>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</si>
  <si>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</si>
  <si>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</si>
  <si>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</si>
  <si>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</si>
  <si>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</si>
  <si>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</si>
  <si>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</si>
  <si>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</si>
  <si>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</si>
  <si>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</si>
  <si>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</si>
  <si>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</si>
  <si>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</si>
  <si>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</si>
  <si>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</si>
  <si>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</si>
  <si>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</si>
  <si>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</si>
  <si>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</si>
  <si>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</si>
  <si>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</si>
  <si>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</si>
  <si>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</si>
  <si>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</si>
  <si>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</si>
  <si>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</si>
  <si>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</si>
  <si>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</si>
  <si>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</si>
  <si>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</si>
  <si>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</si>
  <si>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</si>
  <si>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</si>
  <si>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</si>
  <si>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</si>
  <si>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</si>
  <si>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</si>
  <si>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</si>
  <si>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</si>
  <si>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</si>
  <si>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</si>
  <si>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</si>
  <si>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</si>
  <si>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</si>
  <si>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</si>
  <si>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</si>
  <si>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</si>
  <si>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</si>
  <si>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</si>
  <si>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</si>
  <si>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</si>
  <si>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</si>
  <si>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</si>
  <si>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</si>
  <si>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</si>
  <si>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</si>
  <si>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</si>
  <si>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</si>
  <si>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</si>
  <si>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</si>
  <si>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</si>
  <si>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</si>
  <si>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</si>
  <si>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</si>
  <si>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</si>
  <si>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</si>
  <si>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</si>
  <si>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</si>
  <si>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</si>
  <si>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</si>
  <si>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</si>
  <si>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</si>
  <si>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</si>
  <si>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</si>
  <si>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</si>
  <si>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</si>
  <si>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</si>
  <si>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</si>
  <si>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</si>
  <si>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</si>
  <si>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</si>
  <si>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</si>
  <si>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</si>
  <si>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</si>
  <si>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</si>
  <si>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</si>
  <si>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</si>
  <si>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</si>
  <si>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</si>
  <si>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</si>
  <si>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</si>
  <si>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</si>
  <si>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</si>
  <si>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</si>
  <si>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</si>
  <si>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</si>
  <si>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</si>
  <si>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</si>
  <si>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</si>
  <si>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</si>
  <si>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</si>
  <si>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</si>
  <si>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</si>
  <si>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</si>
  <si>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</si>
  <si>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</si>
  <si>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</si>
  <si>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</si>
  <si>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</si>
  <si>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</si>
  <si>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</si>
  <si>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</si>
  <si>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</si>
  <si>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</si>
  <si>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</si>
  <si>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</si>
  <si>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</si>
  <si>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</si>
  <si>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</si>
  <si>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</si>
  <si>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</si>
  <si>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</si>
  <si>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</si>
  <si>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</si>
  <si>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</si>
  <si>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</si>
  <si>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</si>
  <si>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</si>
  <si>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</si>
  <si>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</si>
  <si>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</si>
  <si>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</si>
  <si>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</si>
  <si>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</si>
  <si>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</si>
  <si>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</si>
  <si>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</si>
  <si>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</si>
  <si>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</si>
  <si>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</si>
  <si>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</si>
  <si>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</si>
  <si>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</si>
  <si>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</si>
  <si>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</si>
  <si>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</si>
  <si>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</si>
  <si>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</si>
  <si>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</si>
  <si>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</si>
  <si>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</si>
  <si>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</si>
  <si>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</si>
  <si>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</si>
  <si>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</si>
  <si>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</si>
  <si>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</si>
  <si>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</si>
  <si>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</si>
  <si>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</si>
  <si>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</si>
  <si>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</si>
  <si>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</si>
  <si>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</si>
  <si>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</si>
  <si>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</si>
  <si>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</si>
  <si>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</si>
  <si>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</si>
  <si>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</si>
  <si>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</si>
  <si>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</si>
  <si>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</si>
  <si>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</si>
  <si>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</si>
  <si>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</si>
  <si>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</si>
  <si>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</si>
  <si>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</si>
  <si>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</si>
  <si>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</si>
  <si>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</si>
  <si>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</si>
  <si>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</si>
  <si>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</si>
  <si>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</si>
  <si>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</si>
  <si>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</si>
  <si>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</si>
  <si>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</si>
  <si>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</si>
  <si>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</si>
  <si>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</si>
  <si>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</si>
  <si>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</si>
  <si>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</si>
  <si>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</si>
  <si>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</si>
  <si>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</si>
  <si>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</si>
  <si>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</si>
  <si>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</si>
  <si>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</si>
  <si>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</si>
  <si>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</si>
  <si>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</si>
  <si>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</si>
  <si>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</si>
  <si>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</si>
  <si>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</si>
  <si>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</si>
  <si>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</si>
  <si>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</si>
  <si>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</si>
  <si>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</si>
  <si>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</si>
  <si>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</si>
  <si>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</si>
  <si>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</si>
  <si>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</si>
  <si>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</si>
  <si>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</si>
  <si>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</si>
  <si>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</si>
  <si>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</si>
  <si>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</si>
  <si>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</si>
  <si>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</si>
  <si>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</si>
  <si>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</si>
  <si>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</si>
  <si>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</si>
  <si>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</si>
  <si>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</si>
  <si>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</si>
  <si>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</si>
  <si>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</si>
  <si>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</si>
  <si>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</si>
  <si>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</si>
  <si>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</si>
  <si>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</si>
  <si>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</si>
  <si>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</si>
  <si>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</si>
  <si>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</si>
  <si>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</si>
  <si>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</si>
  <si>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</si>
  <si>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</si>
  <si>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</si>
  <si>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</si>
  <si>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</si>
  <si>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</si>
  <si>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</si>
  <si>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</si>
  <si>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</si>
  <si>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</si>
  <si>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</si>
  <si>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</si>
  <si>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</si>
  <si>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</si>
  <si>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</si>
  <si>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</si>
  <si>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</si>
  <si>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</si>
  <si>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</si>
  <si>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</si>
  <si>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</si>
  <si>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</si>
  <si>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</si>
  <si>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</si>
  <si>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</si>
  <si>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</si>
  <si>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</si>
  <si>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</si>
  <si>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</si>
  <si>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</si>
  <si>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</si>
  <si>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</si>
  <si>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</si>
  <si>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</si>
  <si>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</si>
  <si>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</si>
  <si>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</si>
  <si>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</si>
  <si>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</si>
  <si>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</si>
  <si>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</si>
  <si>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</si>
  <si>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</si>
  <si>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</si>
  <si>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</si>
  <si>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</si>
  <si>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</si>
  <si>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</si>
  <si>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</si>
  <si>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</si>
  <si>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</si>
  <si>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</si>
  <si>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</si>
  <si>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</si>
  <si>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</si>
  <si>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</si>
  <si>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</si>
  <si>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</si>
  <si>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</si>
  <si>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</si>
  <si>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</si>
  <si>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</si>
  <si>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</si>
  <si>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</si>
  <si>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</si>
  <si>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</si>
  <si>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</si>
  <si>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</si>
  <si>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</si>
  <si>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</si>
  <si>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</si>
  <si>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</si>
  <si>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</si>
  <si>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</si>
  <si>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</si>
  <si>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</si>
  <si>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</si>
  <si>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</si>
  <si>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</si>
  <si>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</si>
  <si>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</si>
  <si>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</si>
  <si>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</si>
  <si>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</si>
  <si>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</si>
  <si>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</si>
  <si>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</si>
  <si>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</si>
  <si>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</si>
  <si>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</si>
  <si>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</si>
  <si>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</si>
  <si>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</si>
  <si>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</si>
  <si>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</si>
  <si>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</si>
  <si>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</si>
  <si>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</si>
  <si>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</si>
  <si>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</si>
  <si>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</si>
  <si>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</si>
  <si>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</si>
  <si>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</si>
  <si>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</si>
  <si>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</si>
  <si>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</si>
  <si>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</si>
  <si>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</si>
  <si>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</si>
  <si>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</si>
  <si>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</si>
  <si>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</si>
  <si>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</si>
  <si>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</si>
  <si>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</si>
  <si>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</si>
  <si>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</si>
  <si>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</si>
  <si>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</si>
  <si>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</si>
  <si>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</si>
  <si>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</si>
  <si>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</si>
  <si>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</si>
  <si>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</si>
  <si>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</si>
  <si>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</si>
  <si>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</si>
  <si>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</si>
  <si>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</si>
  <si>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</si>
  <si>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</si>
  <si>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</si>
  <si>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</si>
  <si>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</si>
  <si>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</si>
  <si>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</si>
  <si>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</si>
  <si>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</si>
  <si>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</si>
  <si>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</si>
  <si>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</si>
  <si>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</si>
  <si>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</si>
  <si>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</si>
  <si>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</si>
  <si>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</si>
  <si>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</si>
  <si>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</si>
  <si>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</si>
  <si>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</si>
  <si>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</si>
  <si>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</si>
  <si>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</si>
  <si>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</si>
  <si>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</si>
  <si>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</si>
  <si>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</si>
  <si>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</si>
  <si>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</si>
  <si>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</si>
  <si>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</si>
  <si>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</si>
  <si>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</si>
  <si>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</si>
  <si>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</si>
  <si>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</si>
  <si>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</si>
  <si>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</si>
  <si>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</si>
  <si>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</si>
  <si>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</si>
  <si>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</si>
  <si>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</si>
  <si>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</si>
  <si>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</si>
  <si>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</si>
  <si>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</si>
  <si>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</si>
  <si>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</si>
  <si>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</si>
  <si>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</si>
  <si>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</si>
  <si>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</si>
  <si>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</si>
  <si>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</si>
  <si>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</si>
  <si>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</si>
  <si>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</si>
  <si>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</si>
  <si>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</si>
  <si>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</si>
  <si>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</si>
  <si>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</si>
  <si>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</si>
  <si>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</si>
  <si>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</si>
  <si>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</si>
  <si>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</si>
  <si>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</si>
  <si>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</si>
  <si>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</si>
  <si>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</si>
  <si>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</si>
  <si>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</si>
  <si>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</si>
  <si>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</si>
  <si>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</si>
  <si>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</si>
  <si>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</si>
  <si>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</si>
  <si>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</si>
  <si>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</si>
  <si>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</si>
  <si>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</si>
  <si>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</si>
  <si>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</si>
  <si>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</si>
  <si>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</si>
  <si>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</si>
  <si>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</si>
  <si>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</si>
  <si>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</si>
  <si>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</si>
  <si>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</si>
  <si>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</si>
  <si>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</si>
  <si>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</si>
  <si>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</si>
  <si>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</si>
  <si>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</si>
  <si>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</si>
  <si>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</si>
  <si>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</si>
  <si>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</si>
  <si>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</si>
  <si>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</si>
  <si>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</si>
  <si>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</si>
  <si>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</si>
  <si>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</si>
  <si>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</si>
  <si>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</si>
  <si>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</si>
  <si>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</si>
  <si>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</si>
  <si>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</si>
  <si>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</si>
  <si>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</si>
  <si>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</si>
  <si>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</si>
  <si>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</si>
  <si>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</si>
  <si>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</si>
  <si>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</si>
  <si>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</si>
  <si>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</si>
  <si>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</si>
  <si>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</si>
  <si>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</si>
  <si>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</si>
  <si>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</si>
  <si>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</si>
  <si>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</si>
  <si>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</si>
  <si>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</si>
  <si>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</si>
  <si>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</si>
  <si>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</si>
  <si>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</si>
  <si>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</si>
  <si>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</si>
  <si>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</si>
  <si>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</si>
  <si>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</si>
  <si>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</si>
  <si>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</si>
  <si>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</si>
  <si>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</si>
  <si>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</si>
  <si>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</si>
  <si>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</si>
  <si>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</si>
  <si>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</si>
  <si>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</si>
  <si>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</si>
  <si>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</si>
  <si>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</si>
  <si>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</si>
  <si>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</si>
  <si>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</si>
  <si>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</si>
  <si>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</si>
  <si>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</si>
  <si>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</si>
  <si>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</si>
  <si>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</si>
  <si>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</si>
  <si>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</si>
  <si>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</si>
  <si>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</si>
  <si>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</si>
  <si>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</si>
  <si>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</si>
  <si>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</si>
  <si>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</si>
  <si>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</si>
  <si>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</si>
  <si>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</si>
  <si>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</si>
  <si>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</si>
  <si>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</si>
  <si>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</si>
  <si>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</si>
  <si>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</si>
  <si>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</si>
  <si>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</si>
  <si>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</si>
  <si>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</si>
  <si>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</si>
  <si>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</si>
  <si>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</si>
  <si>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</si>
  <si>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</si>
  <si>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</si>
  <si>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</si>
  <si>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</si>
  <si>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</si>
  <si>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</si>
  <si>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</si>
  <si>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</si>
  <si>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</si>
  <si>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</si>
  <si>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</si>
  <si>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</si>
  <si>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</si>
  <si>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</si>
  <si>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</si>
  <si>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</si>
  <si>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</si>
  <si>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</si>
  <si>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</si>
  <si>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</si>
  <si>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</si>
  <si>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</si>
  <si>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</si>
  <si>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</si>
  <si>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</si>
  <si>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</si>
  <si>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</si>
  <si>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</si>
  <si>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</si>
  <si>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</si>
  <si>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</si>
  <si>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</si>
  <si>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</si>
  <si>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</si>
  <si>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</si>
  <si>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</si>
  <si>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</si>
  <si>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</si>
  <si>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</si>
  <si>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</si>
  <si>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</si>
  <si>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</si>
  <si>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</si>
  <si>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</si>
  <si>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</si>
  <si>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</si>
  <si>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</si>
  <si>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</si>
  <si>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</si>
  <si>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</si>
  <si>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</si>
  <si>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</si>
  <si>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</si>
  <si>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</si>
  <si>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</si>
  <si>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</si>
  <si>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</si>
  <si>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</si>
  <si>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</si>
  <si>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</si>
  <si>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</si>
  <si>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</si>
  <si>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</si>
  <si>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</si>
  <si>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</si>
  <si>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</si>
  <si>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</si>
  <si>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</si>
  <si>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</si>
  <si>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</si>
  <si>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</si>
  <si>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</si>
  <si>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</si>
  <si>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</si>
  <si>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</si>
  <si>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</si>
  <si>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</si>
  <si>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</si>
  <si>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</si>
  <si>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</si>
  <si>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</si>
  <si>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</si>
  <si>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</si>
  <si>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</si>
  <si>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</si>
  <si>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</si>
  <si>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</si>
  <si>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</si>
  <si>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</si>
  <si>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</si>
  <si>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</si>
  <si>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</si>
  <si>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</si>
  <si>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</si>
  <si>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</si>
  <si>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</si>
  <si>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</si>
  <si>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</si>
  <si>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</si>
  <si>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</si>
  <si>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</si>
  <si>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</si>
  <si>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</si>
  <si>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</si>
  <si>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</si>
  <si>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</si>
  <si>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</si>
  <si>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</si>
  <si>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</si>
  <si>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</si>
  <si>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</si>
  <si>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</si>
  <si>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</si>
  <si>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</si>
  <si>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</si>
  <si>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</si>
  <si>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</si>
  <si>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</si>
  <si>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</si>
  <si>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</si>
  <si>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</si>
  <si>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</si>
  <si>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</si>
  <si>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</si>
  <si>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</si>
  <si>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</si>
  <si>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</si>
  <si>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</si>
  <si>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</si>
  <si>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</si>
  <si>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</si>
  <si>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</si>
  <si>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</si>
  <si>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</si>
  <si>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</si>
  <si>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</si>
  <si>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</si>
  <si>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</si>
  <si>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</si>
  <si>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</si>
  <si>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</si>
  <si>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</si>
  <si>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</si>
  <si>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</si>
  <si>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</si>
  <si>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</si>
  <si>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</si>
  <si>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</si>
  <si>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</si>
  <si>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</si>
  <si>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</si>
  <si>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</si>
  <si>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</si>
  <si>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</si>
  <si>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</si>
  <si>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</si>
  <si>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</si>
  <si>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</si>
  <si>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</si>
  <si>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</si>
  <si>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</si>
  <si>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</si>
  <si>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</si>
  <si>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</si>
  <si>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</si>
  <si>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</si>
  <si>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</si>
  <si>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</si>
  <si>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</si>
  <si>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</si>
  <si>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</si>
  <si>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</si>
  <si>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</si>
  <si>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</si>
  <si>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</si>
  <si>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</si>
  <si>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</si>
  <si>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</si>
  <si>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</si>
  <si>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</si>
  <si>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</si>
  <si>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</si>
  <si>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</si>
  <si>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</si>
  <si>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</si>
  <si>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</si>
  <si>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</si>
  <si>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</si>
  <si>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</si>
  <si>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</si>
  <si>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</si>
  <si>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</si>
  <si>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</si>
  <si>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</si>
  <si>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</si>
  <si>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</si>
  <si>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</si>
  <si>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</si>
  <si>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</si>
  <si>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</si>
  <si>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</si>
  <si>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</si>
  <si>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</si>
  <si>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</si>
  <si>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</si>
  <si>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</si>
  <si>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</si>
  <si>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</si>
  <si>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</si>
  <si>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</si>
  <si>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</si>
  <si>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</si>
  <si>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</si>
  <si>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</si>
  <si>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</si>
  <si>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</si>
  <si>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</si>
  <si>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</si>
  <si>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</si>
  <si>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</si>
  <si>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</si>
  <si>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</si>
  <si>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</si>
  <si>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</si>
  <si>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</si>
  <si>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</si>
  <si>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</si>
  <si>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</si>
  <si>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</si>
  <si>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</si>
  <si>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</si>
  <si>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</si>
  <si>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</si>
  <si>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</si>
  <si>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</si>
  <si>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</si>
  <si>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</si>
  <si>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</si>
  <si>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</si>
  <si>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</si>
  <si>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</si>
  <si>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</si>
  <si>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</si>
  <si>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</si>
  <si>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</si>
  <si>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</si>
  <si>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</si>
  <si>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</si>
  <si>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</si>
  <si>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</si>
  <si>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</si>
  <si>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</si>
  <si>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</si>
  <si>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</si>
  <si>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</si>
  <si>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</si>
  <si>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</si>
  <si>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</si>
  <si>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</si>
  <si>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</si>
  <si>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</si>
  <si>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</si>
  <si>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</si>
  <si>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</si>
  <si>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</si>
  <si>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</si>
  <si>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</si>
  <si>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</si>
  <si>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</si>
  <si>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</si>
  <si>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</si>
  <si>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</si>
  <si>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</si>
  <si>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</si>
  <si>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</si>
  <si>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</si>
  <si>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</si>
  <si>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</si>
  <si>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</si>
  <si>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</si>
  <si>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</si>
  <si>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</si>
  <si>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</si>
  <si>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</si>
  <si>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</si>
  <si>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</si>
  <si>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</si>
  <si>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</si>
  <si>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</si>
  <si>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</si>
  <si>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</si>
  <si>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</si>
  <si>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</si>
  <si>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</si>
  <si>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</si>
  <si>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</si>
  <si>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</si>
  <si>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</si>
  <si>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</si>
  <si>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</si>
  <si>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</si>
  <si>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</si>
  <si>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</si>
  <si>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</si>
  <si>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</si>
  <si>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</si>
  <si>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</si>
  <si>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</si>
  <si>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</si>
  <si>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</si>
  <si>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</si>
  <si>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</si>
  <si>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</si>
  <si>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</si>
  <si>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</si>
  <si>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</si>
  <si>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</si>
  <si>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</si>
  <si>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</si>
  <si>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</si>
  <si>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</si>
  <si>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</si>
  <si>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</si>
  <si>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</si>
  <si>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</si>
  <si>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</si>
  <si>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</si>
  <si>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</si>
  <si>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</si>
  <si>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</si>
  <si>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</si>
  <si>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</si>
  <si>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</si>
  <si>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</si>
  <si>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</si>
  <si>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</si>
  <si>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</si>
  <si>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</si>
  <si>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</si>
  <si>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</si>
  <si>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</si>
  <si>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</si>
  <si>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</si>
  <si>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</si>
  <si>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</si>
  <si>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</si>
  <si>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</si>
  <si>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</si>
  <si>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</si>
  <si>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</si>
  <si>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</si>
  <si>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</si>
  <si>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</si>
  <si>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</si>
  <si>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</si>
  <si>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</si>
  <si>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</si>
  <si>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</si>
  <si>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</si>
  <si>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</si>
  <si>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</si>
  <si>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</si>
  <si>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</si>
  <si>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</si>
  <si>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</si>
  <si>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</si>
  <si>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</si>
  <si>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</si>
  <si>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</si>
  <si>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</si>
  <si>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</si>
  <si>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</si>
  <si>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</si>
  <si>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</si>
  <si>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</si>
  <si>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</si>
  <si>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</si>
  <si>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</si>
  <si>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</si>
  <si>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</si>
  <si>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</si>
  <si>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</si>
  <si>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</si>
  <si>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</si>
  <si>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</si>
  <si>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</si>
  <si>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</si>
  <si>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</si>
  <si>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</si>
  <si>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</si>
  <si>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</si>
  <si>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</si>
  <si>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</si>
  <si>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</si>
  <si>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</si>
  <si>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</si>
  <si>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</si>
  <si>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</si>
  <si>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</si>
  <si>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</si>
  <si>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</si>
  <si>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</si>
  <si>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</si>
  <si>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</si>
  <si>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</si>
  <si>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</si>
  <si>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</si>
  <si>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</si>
  <si>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</si>
  <si>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</si>
  <si>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</si>
  <si>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</si>
  <si>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</si>
  <si>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</si>
  <si>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</si>
  <si>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</si>
  <si>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</si>
  <si>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</si>
  <si>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</si>
  <si>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</si>
  <si>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</si>
  <si>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</si>
  <si>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</si>
  <si>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</si>
  <si>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</si>
  <si>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</si>
  <si>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</si>
  <si>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</si>
  <si>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</si>
  <si>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</si>
  <si>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</si>
  <si>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</si>
  <si>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</si>
  <si>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</si>
  <si>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</si>
  <si>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</si>
  <si>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</si>
  <si>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</si>
  <si>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</si>
  <si>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</si>
  <si>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</si>
  <si>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</si>
  <si>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</si>
  <si>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</si>
  <si>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</si>
  <si>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</si>
  <si>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</si>
  <si>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</si>
  <si>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</si>
  <si>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</si>
  <si>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</si>
  <si>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</si>
  <si>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</si>
  <si>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</si>
  <si>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</si>
  <si>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</si>
  <si>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</si>
  <si>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</si>
  <si>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</si>
  <si>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</si>
  <si>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</si>
  <si>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</si>
  <si>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</si>
  <si>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</si>
  <si>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</si>
  <si>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</si>
  <si>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</si>
  <si>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</si>
  <si>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</si>
  <si>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</si>
  <si>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</si>
  <si>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</si>
  <si>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</si>
  <si>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</si>
  <si>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</si>
  <si>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</si>
  <si>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</si>
  <si>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</si>
  <si>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</si>
  <si>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</si>
  <si>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</si>
  <si>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</si>
  <si>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</si>
  <si>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</si>
  <si>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</si>
  <si>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</si>
  <si>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</si>
  <si>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</si>
  <si>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</si>
  <si>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</si>
  <si>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</si>
  <si>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</si>
  <si>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</si>
  <si>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</si>
  <si>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</si>
  <si>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</si>
  <si>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</si>
  <si>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</si>
  <si>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</si>
  <si>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</si>
  <si>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</si>
  <si>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</si>
  <si>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</si>
  <si>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</si>
  <si>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</si>
  <si>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</si>
  <si>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</si>
  <si>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</si>
  <si>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</si>
  <si>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</si>
  <si>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</si>
  <si>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</si>
  <si>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</si>
  <si>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</si>
  <si>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</si>
  <si>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</si>
  <si>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</si>
  <si>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</si>
  <si>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</si>
  <si>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</si>
  <si>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</si>
  <si>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</si>
  <si>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</si>
  <si>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</si>
  <si>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</si>
  <si>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</si>
  <si>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</si>
  <si>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</si>
  <si>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</si>
  <si>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</si>
  <si>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</si>
  <si>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</si>
  <si>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</si>
  <si>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</si>
  <si>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</si>
  <si>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</si>
  <si>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</si>
  <si>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</si>
  <si>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</si>
  <si>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</si>
  <si>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</si>
  <si>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</si>
  <si>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</si>
  <si>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</si>
  <si>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</si>
  <si>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</si>
  <si>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</si>
  <si>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</si>
  <si>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</si>
  <si>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</si>
  <si>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</si>
  <si>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</si>
  <si>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</si>
  <si>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</si>
  <si>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</si>
  <si>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</si>
  <si>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</si>
  <si>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</si>
  <si>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</si>
  <si>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</si>
  <si>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</si>
  <si>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</si>
  <si>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</si>
  <si>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</si>
  <si>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</si>
  <si>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</si>
  <si>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</si>
  <si>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</si>
  <si>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</si>
  <si>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</si>
  <si>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</si>
  <si>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</si>
  <si>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</si>
  <si>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</si>
  <si>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</si>
  <si>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</si>
  <si>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</si>
  <si>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</si>
  <si>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</si>
  <si>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</si>
  <si>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</si>
  <si>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</si>
  <si>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</si>
  <si>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</si>
  <si>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</si>
  <si>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</si>
  <si>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</si>
  <si>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</si>
  <si>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</si>
  <si>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</si>
  <si>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</si>
  <si>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</si>
  <si>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</si>
  <si>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</si>
  <si>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</si>
  <si>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</si>
  <si>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</si>
  <si>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</si>
  <si>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</si>
  <si>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</si>
  <si>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</si>
  <si>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</si>
  <si>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</si>
  <si>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</si>
  <si>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</si>
  <si>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</si>
  <si>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</si>
  <si>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</si>
  <si>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</si>
  <si>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</si>
  <si>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</si>
  <si>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</si>
  <si>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</si>
  <si>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</si>
  <si>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</si>
  <si>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</si>
  <si>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</si>
  <si>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</si>
  <si>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</si>
  <si>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</si>
  <si>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</si>
  <si>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</si>
  <si>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</si>
  <si>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</si>
  <si>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</si>
  <si>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</si>
  <si>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</si>
  <si>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</si>
  <si>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</si>
  <si>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</si>
  <si>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</si>
  <si>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</si>
  <si>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</si>
  <si>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</si>
  <si>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</si>
  <si>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</si>
  <si>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</si>
  <si>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</si>
  <si>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</si>
  <si>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</si>
  <si>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</si>
  <si>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</si>
  <si>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</si>
  <si>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</si>
  <si>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</si>
  <si>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</si>
  <si>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</si>
  <si>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</si>
  <si>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</si>
  <si>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</si>
  <si>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</si>
  <si>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</si>
  <si>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</si>
  <si>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</si>
  <si>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</si>
  <si>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</si>
  <si>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</si>
  <si>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</si>
  <si>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</si>
  <si>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</si>
  <si>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</si>
  <si>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</si>
  <si>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</si>
  <si>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</si>
  <si>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</si>
  <si>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</si>
  <si>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</si>
  <si>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</si>
  <si>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</si>
  <si>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</si>
  <si>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</si>
  <si>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</si>
  <si>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</si>
  <si>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</si>
  <si>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</si>
  <si>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</si>
  <si>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</si>
  <si>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</si>
  <si>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</si>
  <si>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</si>
  <si>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</si>
  <si>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</si>
  <si>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</si>
  <si>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</si>
  <si>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</si>
  <si>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</si>
  <si>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</si>
  <si>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</si>
  <si>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</si>
  <si>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</si>
  <si>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</si>
  <si>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</si>
  <si>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</si>
  <si>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</si>
  <si>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</si>
  <si>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</si>
  <si>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</si>
  <si>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</si>
  <si>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</si>
  <si>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</si>
  <si>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</si>
  <si>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</si>
  <si>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</si>
  <si>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</si>
  <si>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</si>
  <si>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</si>
  <si>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</si>
  <si>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</si>
  <si>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</si>
  <si>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</si>
  <si>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</si>
  <si>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</si>
  <si>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</si>
  <si>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</si>
  <si>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</si>
  <si>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</si>
  <si>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</si>
  <si>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</si>
  <si>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</si>
  <si>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</si>
  <si>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</si>
  <si>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</si>
  <si>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</si>
  <si>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</si>
  <si>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</si>
  <si>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</si>
  <si>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</si>
  <si>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</si>
  <si>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</si>
  <si>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</si>
  <si>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</si>
  <si>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</si>
  <si>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</si>
  <si>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</si>
  <si>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</si>
  <si>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</si>
  <si>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</si>
  <si>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</si>
  <si>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</si>
  <si>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</si>
  <si>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</si>
  <si>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</si>
  <si>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</si>
  <si>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</si>
  <si>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</si>
  <si>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</si>
  <si>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</si>
  <si>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</si>
  <si>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</si>
  <si>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</si>
  <si>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</si>
  <si>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</si>
  <si>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</si>
  <si>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</si>
  <si>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</si>
  <si>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</si>
  <si>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</si>
  <si>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</si>
  <si>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</si>
  <si>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</si>
  <si>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</si>
  <si>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</si>
  <si>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</si>
  <si>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</si>
  <si>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</si>
  <si>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</si>
  <si>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</si>
  <si>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</si>
  <si>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</si>
  <si>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</si>
  <si>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</si>
  <si>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</si>
  <si>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</si>
  <si>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</si>
  <si>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</si>
  <si>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</si>
  <si>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</si>
  <si>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</si>
  <si>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</si>
  <si>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</si>
  <si>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</si>
  <si>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</si>
  <si>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</si>
  <si>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</si>
  <si>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</si>
  <si>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</si>
  <si>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</si>
  <si>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</si>
  <si>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</si>
  <si>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</si>
  <si>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</si>
  <si>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</si>
  <si>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</si>
  <si>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</si>
  <si>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</si>
  <si>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</si>
  <si>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</si>
  <si>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</si>
  <si>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</si>
  <si>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</si>
  <si>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</si>
  <si>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</si>
  <si>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</si>
  <si>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</si>
  <si>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</si>
  <si>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</si>
  <si>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</si>
  <si>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</si>
  <si>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</si>
  <si>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</si>
  <si>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</si>
  <si>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</si>
  <si>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</si>
  <si>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</si>
  <si>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</si>
  <si>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</si>
  <si>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</si>
  <si>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</si>
  <si>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</si>
  <si>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</si>
  <si>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</si>
  <si>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</si>
  <si>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</si>
  <si>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</si>
  <si>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</si>
  <si>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</si>
  <si>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</si>
  <si>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</si>
  <si>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</si>
  <si>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</si>
  <si>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</si>
  <si>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</si>
  <si>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</si>
  <si>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</si>
  <si>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</si>
  <si>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</si>
  <si>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</si>
  <si>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</si>
  <si>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</si>
  <si>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</si>
  <si>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</si>
  <si>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</si>
  <si>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</si>
  <si>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</si>
  <si>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</si>
  <si>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</si>
  <si>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</si>
  <si>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</si>
  <si>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</si>
  <si>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</si>
  <si>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</si>
  <si>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</si>
  <si>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</si>
  <si>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</si>
  <si>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</si>
  <si>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</si>
  <si>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</si>
  <si>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</si>
  <si>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</si>
  <si>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</si>
  <si>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</si>
  <si>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</si>
  <si>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</si>
  <si>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</si>
  <si>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</si>
  <si>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</si>
  <si>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</si>
  <si>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</si>
  <si>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</si>
  <si>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</si>
  <si>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</si>
  <si>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</si>
  <si>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</si>
  <si>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</si>
  <si>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</si>
  <si>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</si>
  <si>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</si>
  <si>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</si>
  <si>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</si>
  <si>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</si>
  <si>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</si>
  <si>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</si>
  <si>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</si>
  <si>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</si>
  <si>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</si>
  <si>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</si>
  <si>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</si>
  <si>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</si>
  <si>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</si>
  <si>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</si>
  <si>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</si>
  <si>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</si>
  <si>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</si>
  <si>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</si>
  <si>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</si>
  <si>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</si>
  <si>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</si>
  <si>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</si>
  <si>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</si>
  <si>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</si>
  <si>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</si>
  <si>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</si>
  <si>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</si>
  <si>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</si>
  <si>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</si>
  <si>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</si>
  <si>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</si>
  <si>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</si>
  <si>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</si>
  <si>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</si>
  <si>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</si>
  <si>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</si>
  <si>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</si>
  <si>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</si>
  <si>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</si>
  <si>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</si>
  <si>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</si>
  <si>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</si>
  <si>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</si>
  <si>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</si>
  <si>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</si>
  <si>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</si>
  <si>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</si>
  <si>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</si>
  <si>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</si>
  <si>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</si>
  <si>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</si>
  <si>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</si>
  <si>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</si>
  <si>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</si>
  <si>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</si>
  <si>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</si>
  <si>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</si>
  <si>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</si>
  <si>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</si>
  <si>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</si>
  <si>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</si>
  <si>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</si>
  <si>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</si>
  <si>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</si>
  <si>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</si>
  <si>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</si>
  <si>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</si>
  <si>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</si>
  <si>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</si>
  <si>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</si>
  <si>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</si>
  <si>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</si>
  <si>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</si>
  <si>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</si>
  <si>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</si>
  <si>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</si>
  <si>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</si>
  <si>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</si>
  <si>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</si>
  <si>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</si>
  <si>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</si>
  <si>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</si>
  <si>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</si>
  <si>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</si>
  <si>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</si>
  <si>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</si>
  <si>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</si>
  <si>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</si>
  <si>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</si>
  <si>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</si>
  <si>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</si>
  <si>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</si>
  <si>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</si>
  <si>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</si>
  <si>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</si>
  <si>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</si>
  <si>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</si>
  <si>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</si>
  <si>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</si>
  <si>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</si>
  <si>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</si>
  <si>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</si>
  <si>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</si>
  <si>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</si>
  <si>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</si>
  <si>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</si>
  <si>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</si>
  <si>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</si>
  <si>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</si>
  <si>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</si>
  <si>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</si>
  <si>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</si>
  <si>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</si>
  <si>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</si>
  <si>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</si>
  <si>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</si>
  <si>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</si>
  <si>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</si>
  <si>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</si>
  <si>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</si>
  <si>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</si>
  <si>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</si>
  <si>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</si>
  <si>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</si>
  <si>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</si>
  <si>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</si>
  <si>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</si>
  <si>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</si>
  <si>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</si>
  <si>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</si>
  <si>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</si>
  <si>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</si>
  <si>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</si>
  <si>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</si>
  <si>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</si>
  <si>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</si>
  <si>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</si>
  <si>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</si>
  <si>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</si>
  <si>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</si>
  <si>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</si>
  <si>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</si>
  <si>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</si>
  <si>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</si>
  <si>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</si>
  <si>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</si>
  <si>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</si>
  <si>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</si>
  <si>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</si>
  <si>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</si>
  <si>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</si>
  <si>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</si>
  <si>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</si>
  <si>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</si>
  <si>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</si>
  <si>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</si>
  <si>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</si>
  <si>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</si>
  <si>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</si>
  <si>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</si>
  <si>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</si>
  <si>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</si>
  <si>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</si>
  <si>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</si>
  <si>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</si>
  <si>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</si>
  <si>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</si>
  <si>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</si>
  <si>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</si>
  <si>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</si>
  <si>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</si>
  <si>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</si>
  <si>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</si>
  <si>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</si>
  <si>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</si>
  <si>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</si>
  <si>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</si>
  <si>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</si>
  <si>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</si>
  <si>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</si>
  <si>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</si>
  <si>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</si>
  <si>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</si>
  <si>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</si>
  <si>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</si>
  <si>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</si>
  <si>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</si>
  <si>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</si>
  <si>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</si>
  <si>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</si>
  <si>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</si>
  <si>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</si>
  <si>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</si>
  <si>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</si>
  <si>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</si>
  <si>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</si>
  <si>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</si>
  <si>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</si>
  <si>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</si>
  <si>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</si>
  <si>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</si>
  <si>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</si>
  <si>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</si>
  <si>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</si>
  <si>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</si>
  <si>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</si>
  <si>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</si>
  <si>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</si>
  <si>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</si>
  <si>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</si>
  <si>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</si>
  <si>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</si>
  <si>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</si>
  <si>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</si>
  <si>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</si>
  <si>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</si>
  <si>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</si>
  <si>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</si>
  <si>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</si>
  <si>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</si>
  <si>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</si>
  <si>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</si>
  <si>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</si>
  <si>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</si>
  <si>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</si>
  <si>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</si>
  <si>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</si>
  <si>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</si>
  <si>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</si>
  <si>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</si>
  <si>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</si>
  <si>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</si>
  <si>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</si>
  <si>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</si>
  <si>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</si>
  <si>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</si>
  <si>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</si>
  <si>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</si>
  <si>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</si>
  <si>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</si>
  <si>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</si>
  <si>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</si>
  <si>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</si>
  <si>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</si>
  <si>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</si>
  <si>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</si>
  <si>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</si>
  <si>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</si>
  <si>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</si>
  <si>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</si>
  <si>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</si>
  <si>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</si>
  <si>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</si>
  <si>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</si>
  <si>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</si>
  <si>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</si>
  <si>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</si>
  <si>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</si>
  <si>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</si>
  <si>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</si>
  <si>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</si>
  <si>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</si>
  <si>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</si>
  <si>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</si>
  <si>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</si>
  <si>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</si>
  <si>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</si>
  <si>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</si>
  <si>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</si>
  <si>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</si>
  <si>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</si>
  <si>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</si>
  <si>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</si>
  <si>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</si>
  <si>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</si>
  <si>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</si>
  <si>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</si>
  <si>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</si>
  <si>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</si>
  <si>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</si>
  <si>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</si>
  <si>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</si>
  <si>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</si>
  <si>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</si>
  <si>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</si>
  <si>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</si>
  <si>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</si>
  <si>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</si>
  <si>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</si>
  <si>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</si>
  <si>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</si>
  <si>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</si>
  <si>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</si>
  <si>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</si>
  <si>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</si>
  <si>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</si>
  <si>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</si>
  <si>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</si>
  <si>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</si>
  <si>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</si>
  <si>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</si>
  <si>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</si>
  <si>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</si>
  <si>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</si>
  <si>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</si>
  <si>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</si>
  <si>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</si>
  <si>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</si>
  <si>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</si>
  <si>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</si>
  <si>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</si>
  <si>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</si>
  <si>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</si>
  <si>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</si>
  <si>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</si>
  <si>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</si>
  <si>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</si>
  <si>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</si>
  <si>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</si>
  <si>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</si>
  <si>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</si>
  <si>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</si>
  <si>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</si>
  <si>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</si>
  <si>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</si>
  <si>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</si>
  <si>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</si>
  <si>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</si>
  <si>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</si>
  <si>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</si>
  <si>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</si>
  <si>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</si>
  <si>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</si>
  <si>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</si>
  <si>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</si>
  <si>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</si>
  <si>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</si>
  <si>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</si>
  <si>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</si>
  <si>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</si>
  <si>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</si>
  <si>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</si>
  <si>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</si>
  <si>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</si>
  <si>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</si>
  <si>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</si>
  <si>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</si>
  <si>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</si>
  <si>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</si>
  <si>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</si>
  <si>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</si>
  <si>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</si>
  <si>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</si>
  <si>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</si>
  <si>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</si>
  <si>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</si>
  <si>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</si>
  <si>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</si>
  <si>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</si>
  <si>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</si>
  <si>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</si>
  <si>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</si>
  <si>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</si>
  <si>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</si>
  <si>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</si>
  <si>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</si>
  <si>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</si>
  <si>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</si>
  <si>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</si>
  <si>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</si>
  <si>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</si>
  <si>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</si>
  <si>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</si>
  <si>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</si>
  <si>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</si>
  <si>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</si>
  <si>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</si>
  <si>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</si>
  <si>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</si>
  <si>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</si>
  <si>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</si>
  <si>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</si>
  <si>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</si>
  <si>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</si>
  <si>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</si>
  <si>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</si>
  <si>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</si>
  <si>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</si>
  <si>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</si>
  <si>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</si>
  <si>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</si>
  <si>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</si>
  <si>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</si>
  <si>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</si>
  <si>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</si>
  <si>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</si>
  <si>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</si>
  <si>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</si>
  <si>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</si>
  <si>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</si>
  <si>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</si>
  <si>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</si>
  <si>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</si>
  <si>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</si>
  <si>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</si>
  <si>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</si>
  <si>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</si>
  <si>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</si>
  <si>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</si>
  <si>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</si>
  <si>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</si>
  <si>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</si>
  <si>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</si>
  <si>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</si>
  <si>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</si>
  <si>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</si>
  <si>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</si>
  <si>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</si>
  <si>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</si>
  <si>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</si>
  <si>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</si>
  <si>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</si>
  <si>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</si>
  <si>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</si>
  <si>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</si>
  <si>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</si>
  <si>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</si>
  <si>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</si>
  <si>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</si>
  <si>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</si>
  <si>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</si>
  <si>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</si>
  <si>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</si>
  <si>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</si>
  <si>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</si>
  <si>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</si>
  <si>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</si>
  <si>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</si>
  <si>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</si>
  <si>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</si>
  <si>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</si>
  <si>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</si>
  <si>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</si>
  <si>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</si>
  <si>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</si>
  <si>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</si>
  <si>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</si>
  <si>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</si>
  <si>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</si>
  <si>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</si>
  <si>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</si>
  <si>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</si>
  <si>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</si>
  <si>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</si>
  <si>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</si>
  <si>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</si>
  <si>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</si>
  <si>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</si>
  <si>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</si>
  <si>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</si>
  <si>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</si>
  <si>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</si>
  <si>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</si>
  <si>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</si>
  <si>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</si>
  <si>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</si>
  <si>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</si>
  <si>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</si>
  <si>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</si>
  <si>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</si>
  <si>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</si>
  <si>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</si>
  <si>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</si>
  <si>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</si>
  <si>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</si>
  <si>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</si>
  <si>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</si>
  <si>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</si>
  <si>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</si>
  <si>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</si>
  <si>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</si>
  <si>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</si>
  <si>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</si>
  <si>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</si>
  <si>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</si>
  <si>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</si>
  <si>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</si>
  <si>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</si>
  <si>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</si>
  <si>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</si>
  <si>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</si>
  <si>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</si>
  <si>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</si>
  <si>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</si>
  <si>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</si>
  <si>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</si>
  <si>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</si>
  <si>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</si>
  <si>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</si>
  <si>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</si>
  <si>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</si>
  <si>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</si>
  <si>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</si>
  <si>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</si>
  <si>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</si>
  <si>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</si>
  <si>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</si>
  <si>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</si>
  <si>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</si>
  <si>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</si>
  <si>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</si>
  <si>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</si>
  <si>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</si>
  <si>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</si>
  <si>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</si>
  <si>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</si>
  <si>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</si>
  <si>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</si>
  <si>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</si>
  <si>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</si>
  <si>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</si>
  <si>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</si>
  <si>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</si>
  <si>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</si>
  <si>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</si>
  <si>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</si>
  <si>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</si>
  <si>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</si>
  <si>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</si>
  <si>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</si>
  <si>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</si>
  <si>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</si>
  <si>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</si>
  <si>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</si>
  <si>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</si>
  <si>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</si>
  <si>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</si>
  <si>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</si>
  <si>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</si>
  <si>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</si>
  <si>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</si>
  <si>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</si>
  <si>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</si>
  <si>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</si>
  <si>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</si>
  <si>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</si>
  <si>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</si>
  <si>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</si>
  <si>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</si>
  <si>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</si>
  <si>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</si>
  <si>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</si>
  <si>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</si>
  <si>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</si>
  <si>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</si>
  <si>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</si>
  <si>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</si>
  <si>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</si>
  <si>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</si>
  <si>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</si>
  <si>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</si>
  <si>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</si>
  <si>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</si>
  <si>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</si>
  <si>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</si>
  <si>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</si>
  <si>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</si>
  <si>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</si>
  <si>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</si>
  <si>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</si>
  <si>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</si>
  <si>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</si>
  <si>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</si>
  <si>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</si>
  <si>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</si>
  <si>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</si>
  <si>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</si>
  <si>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</si>
  <si>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</si>
  <si>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</si>
  <si>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</si>
  <si>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</si>
  <si>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</si>
  <si>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</si>
  <si>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</si>
  <si>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</si>
  <si>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</si>
  <si>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</si>
  <si>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</si>
  <si>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</si>
  <si>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</si>
  <si>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</si>
  <si>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</si>
  <si>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</si>
  <si>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</si>
  <si>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</si>
  <si>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</si>
  <si>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</si>
  <si>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</si>
  <si>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</si>
  <si>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</si>
  <si>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</si>
  <si>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</si>
  <si>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</si>
  <si>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</si>
  <si>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</si>
  <si>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</si>
  <si>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</si>
  <si>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</si>
  <si>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</si>
  <si>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</si>
  <si>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</si>
  <si>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</si>
  <si>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</si>
  <si>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</si>
  <si>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</si>
  <si>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</si>
  <si>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</si>
  <si>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</si>
  <si>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</si>
  <si>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</si>
  <si>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</si>
  <si>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</si>
  <si>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</si>
  <si>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</si>
  <si>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</si>
  <si>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</si>
  <si>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</si>
  <si>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</si>
  <si>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</si>
  <si>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</si>
  <si>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</si>
  <si>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</si>
  <si>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</si>
  <si>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</si>
  <si>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</si>
  <si>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</si>
  <si>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</si>
  <si>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</si>
  <si>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</si>
  <si>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</si>
  <si>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</si>
  <si>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</si>
  <si>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</si>
  <si>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</si>
  <si>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</si>
  <si>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</si>
  <si>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</si>
  <si>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</si>
  <si>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</si>
  <si>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</si>
  <si>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</si>
  <si>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</si>
  <si>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</si>
  <si>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</si>
  <si>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</si>
  <si>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</si>
  <si>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</si>
  <si>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</si>
  <si>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</si>
  <si>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</si>
  <si>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</si>
  <si>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</si>
  <si>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</si>
  <si>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</si>
  <si>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</si>
  <si>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</si>
  <si>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</si>
  <si>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</si>
  <si>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</si>
  <si>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</si>
  <si>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</si>
  <si>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</si>
  <si>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</si>
  <si>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</si>
  <si>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</si>
  <si>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</si>
  <si>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</si>
  <si>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</si>
  <si>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</si>
  <si>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</si>
  <si>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</si>
  <si>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</si>
  <si>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</si>
  <si>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</si>
  <si>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</si>
  <si>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</si>
  <si>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</si>
  <si>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</si>
  <si>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</si>
  <si>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</si>
  <si>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</si>
  <si>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</si>
  <si>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</si>
  <si>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</si>
  <si>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</si>
  <si>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</si>
  <si>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</si>
  <si>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</si>
  <si>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</si>
  <si>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</si>
  <si>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</si>
  <si>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</si>
  <si>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</si>
  <si>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</si>
  <si>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</si>
  <si>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</si>
  <si>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</si>
  <si>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</si>
  <si>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</si>
  <si>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</si>
  <si>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</si>
  <si>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</si>
  <si>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</si>
  <si>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</si>
  <si>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</si>
  <si>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</si>
  <si>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</si>
  <si>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</si>
  <si>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</si>
  <si>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</si>
  <si>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</si>
  <si>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</si>
  <si>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</si>
  <si>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</si>
  <si>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</si>
  <si>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</si>
  <si>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</si>
  <si>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</si>
  <si>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</si>
  <si>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</si>
  <si>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</si>
  <si>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</si>
  <si>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</si>
  <si>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</si>
  <si>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</si>
  <si>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</si>
  <si>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</si>
  <si>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</si>
  <si>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</si>
  <si>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</si>
  <si>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</si>
  <si>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</si>
  <si>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</si>
  <si>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</si>
  <si>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</si>
  <si>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</si>
  <si>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</si>
  <si>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</si>
  <si>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</si>
  <si>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</si>
  <si>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</si>
  <si>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</si>
  <si>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</si>
  <si>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</si>
  <si>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</si>
  <si>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</si>
  <si>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</si>
  <si>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</si>
  <si>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</si>
  <si>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</si>
  <si>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</si>
  <si>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</si>
  <si>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</si>
  <si>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</si>
  <si>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</si>
  <si>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</si>
  <si>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</si>
  <si>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</si>
  <si>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</si>
  <si>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</si>
  <si>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</si>
  <si>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</si>
  <si>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</si>
  <si>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</si>
  <si>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</si>
  <si>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</si>
  <si>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</si>
  <si>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</si>
  <si>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</si>
  <si>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</si>
  <si>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</si>
  <si>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</si>
  <si>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</si>
  <si>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</si>
  <si>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</si>
  <si>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</si>
  <si>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</si>
  <si>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</si>
  <si>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</si>
  <si>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</si>
  <si>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</si>
  <si>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</si>
  <si>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</si>
  <si>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</si>
  <si>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</si>
  <si>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</si>
  <si>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</si>
  <si>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</si>
  <si>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</si>
  <si>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</si>
  <si>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</si>
  <si>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</si>
  <si>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</si>
  <si>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</si>
  <si>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</si>
  <si>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</si>
  <si>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</si>
  <si>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</si>
  <si>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</si>
  <si>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</si>
  <si>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</si>
  <si>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</si>
  <si>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</si>
  <si>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</si>
  <si>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</si>
  <si>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</si>
  <si>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</si>
  <si>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</si>
  <si>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</si>
  <si>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</si>
  <si>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</si>
  <si>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</si>
  <si>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</si>
  <si>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</si>
  <si>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</si>
  <si>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</si>
  <si>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</si>
  <si>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</si>
  <si>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</si>
  <si>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</si>
  <si>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</si>
  <si>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</si>
  <si>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</si>
  <si>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</si>
  <si>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</si>
  <si>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</si>
  <si>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</si>
  <si>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</si>
  <si>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</si>
  <si>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</si>
  <si>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</si>
  <si>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</si>
  <si>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</si>
  <si>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</si>
  <si>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</si>
  <si>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</si>
  <si>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</si>
  <si>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</si>
  <si>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</si>
  <si>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</si>
  <si>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</si>
  <si>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</si>
  <si>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</si>
  <si>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</si>
  <si>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</si>
  <si>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</si>
  <si>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</si>
  <si>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</si>
  <si>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</si>
  <si>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</si>
  <si>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</si>
  <si>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</si>
  <si>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</si>
  <si>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</si>
  <si>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</si>
  <si>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</si>
  <si>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</si>
  <si>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</si>
  <si>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</si>
  <si>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</si>
  <si>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</si>
  <si>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</si>
  <si>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</si>
  <si>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</si>
  <si>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</si>
  <si>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</si>
  <si>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</si>
  <si>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</si>
  <si>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</si>
  <si>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</si>
  <si>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</si>
  <si>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</si>
  <si>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</si>
  <si>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</si>
  <si>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</si>
  <si>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</si>
  <si>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</si>
  <si>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</si>
  <si>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</si>
  <si>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</si>
  <si>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</si>
  <si>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</si>
  <si>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</si>
  <si>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</si>
  <si>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</si>
  <si>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</si>
  <si>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</si>
  <si>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</si>
  <si>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</si>
  <si>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</si>
  <si>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</si>
  <si>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</si>
  <si>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</si>
  <si>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</si>
  <si>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</si>
  <si>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</si>
  <si>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</si>
  <si>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</si>
  <si>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</si>
  <si>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</si>
  <si>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</si>
  <si>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</si>
  <si>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</si>
  <si>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</si>
  <si>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</si>
  <si>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</si>
  <si>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</si>
  <si>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</si>
  <si>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</si>
  <si>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</si>
  <si>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</si>
  <si>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</si>
  <si>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</si>
  <si>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</si>
  <si>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</si>
  <si>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</si>
  <si>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</si>
  <si>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</si>
  <si>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</si>
  <si>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</si>
  <si>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</si>
  <si>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</si>
  <si>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</si>
  <si>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</si>
  <si>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</si>
  <si>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</si>
  <si>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</si>
  <si>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</si>
  <si>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</si>
  <si>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</si>
  <si>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</si>
  <si>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</si>
  <si>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</si>
  <si>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</si>
  <si>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</si>
  <si>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</si>
  <si>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</si>
  <si>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</si>
  <si>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</si>
  <si>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</si>
  <si>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</si>
  <si>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</si>
  <si>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</si>
  <si>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</si>
  <si>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</si>
  <si>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</si>
  <si>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</si>
  <si>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</si>
  <si>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</si>
  <si>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</si>
  <si>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</si>
  <si>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</si>
  <si>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</si>
  <si>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</si>
  <si>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</si>
  <si>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</si>
  <si>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</si>
  <si>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</si>
  <si>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</si>
  <si>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</si>
  <si>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</si>
  <si>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</si>
  <si>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</si>
  <si>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</si>
  <si>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</si>
  <si>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</si>
  <si>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</si>
  <si>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</si>
  <si>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</si>
  <si>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</si>
  <si>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</si>
  <si>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</si>
  <si>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</si>
  <si>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</si>
  <si>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</si>
  <si>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</si>
  <si>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</si>
  <si>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</si>
  <si>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</si>
  <si>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</si>
  <si>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</si>
  <si>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</si>
  <si>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</si>
  <si>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</si>
  <si>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</si>
  <si>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</si>
  <si>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</si>
  <si>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</si>
  <si>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</si>
  <si>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</si>
  <si>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</si>
  <si>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</si>
  <si>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</si>
  <si>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</si>
  <si>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</si>
  <si>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</si>
  <si>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</si>
  <si>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</si>
  <si>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</si>
  <si>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</si>
  <si>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</si>
  <si>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</si>
  <si>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</si>
  <si>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</si>
  <si>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</si>
  <si>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</si>
  <si>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</si>
  <si>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</si>
  <si>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</si>
  <si>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</si>
  <si>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</si>
  <si>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</si>
  <si>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</si>
  <si>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</si>
  <si>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</si>
  <si>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</si>
  <si>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</si>
  <si>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</si>
  <si>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</si>
  <si>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</si>
  <si>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</si>
  <si>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</si>
  <si>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</si>
  <si>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</si>
  <si>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</si>
  <si>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</si>
  <si>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</si>
  <si>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</si>
  <si>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</si>
  <si>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</si>
  <si>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</si>
  <si>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</si>
  <si>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</si>
  <si>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</si>
  <si>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</si>
  <si>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</si>
  <si>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</si>
  <si>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</si>
  <si>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</si>
  <si>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</si>
  <si>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</si>
  <si>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</si>
  <si>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</si>
  <si>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</si>
  <si>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</si>
  <si>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</si>
  <si>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</si>
  <si>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</si>
  <si>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</si>
  <si>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</si>
  <si>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</si>
  <si>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</si>
  <si>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</si>
  <si>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</si>
  <si>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</si>
  <si>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</si>
  <si>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</si>
  <si>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</si>
  <si>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</si>
  <si>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</si>
  <si>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</si>
  <si>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</si>
  <si>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</si>
  <si>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</si>
  <si>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</si>
  <si>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</si>
  <si>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</si>
  <si>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</si>
  <si>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</si>
  <si>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</si>
  <si>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</si>
  <si>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</si>
  <si>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</si>
  <si>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</si>
  <si>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</si>
  <si>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</si>
  <si>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</si>
  <si>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</si>
  <si>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</si>
  <si>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</si>
  <si>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</si>
  <si>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</si>
  <si>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</si>
  <si>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</si>
  <si>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</si>
  <si>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</si>
  <si>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</si>
  <si>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</si>
  <si>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</si>
  <si>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</si>
  <si>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</si>
  <si>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</si>
  <si>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</si>
  <si>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</si>
  <si>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</si>
  <si>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</si>
  <si>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</si>
  <si>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</si>
  <si>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</si>
  <si>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</si>
  <si>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</si>
  <si>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</si>
  <si>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</si>
  <si>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</si>
  <si>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</si>
  <si>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</si>
  <si>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</si>
  <si>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</si>
  <si>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</si>
  <si>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</si>
  <si>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</si>
  <si>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</si>
  <si>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</si>
  <si>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</si>
  <si>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</si>
  <si>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</si>
  <si>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</si>
  <si>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</si>
  <si>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</si>
  <si>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</si>
  <si>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</si>
  <si>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</si>
  <si>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</si>
  <si>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</si>
  <si>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</si>
  <si>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</si>
  <si>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</si>
  <si>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</si>
  <si>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</si>
  <si>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</si>
  <si>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</si>
  <si>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</si>
  <si>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</si>
  <si>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</si>
  <si>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</si>
  <si>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</si>
  <si>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</si>
  <si>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</si>
  <si>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</si>
  <si>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</si>
  <si>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</si>
  <si>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</si>
  <si>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</si>
  <si>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</si>
  <si>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</si>
  <si>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</si>
  <si>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</si>
  <si>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</si>
  <si>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</si>
  <si>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</si>
  <si>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</si>
  <si>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</si>
  <si>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</si>
  <si>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</si>
  <si>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</si>
  <si>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</si>
  <si>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</si>
  <si>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</si>
  <si>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</si>
  <si>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</si>
  <si>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</si>
  <si>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</si>
  <si>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</si>
  <si>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</si>
  <si>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</si>
  <si>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</si>
  <si>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</si>
  <si>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</si>
  <si>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</si>
  <si>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</si>
  <si>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</si>
  <si>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</si>
  <si>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</si>
  <si>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</si>
  <si>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</si>
  <si>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</si>
  <si>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</si>
  <si>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</si>
  <si>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</si>
  <si>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</si>
  <si>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</si>
  <si>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</si>
  <si>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</si>
  <si>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</si>
  <si>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</si>
  <si>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</si>
  <si>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</si>
  <si>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</si>
  <si>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</si>
  <si>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</si>
  <si>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</si>
  <si>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</si>
  <si>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</si>
  <si>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</si>
  <si>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</si>
  <si>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</si>
  <si>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</si>
  <si>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</si>
  <si>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</si>
  <si>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</si>
  <si>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</si>
  <si>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</si>
  <si>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</si>
  <si>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</si>
  <si>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</si>
  <si>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</si>
  <si>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</si>
  <si>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</si>
  <si>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</si>
  <si>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</si>
  <si>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</si>
  <si>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</si>
  <si>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</si>
  <si>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</si>
  <si>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</si>
  <si>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</si>
  <si>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</si>
  <si>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</si>
  <si>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</si>
  <si>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</si>
  <si>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</si>
  <si>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</si>
  <si>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</si>
  <si>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</si>
  <si>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</si>
  <si>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</si>
  <si>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</si>
  <si>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</si>
  <si>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</si>
  <si>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</si>
  <si>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</si>
  <si>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</si>
  <si>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</si>
  <si>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</si>
  <si>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</si>
  <si>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</si>
  <si>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</si>
  <si>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</si>
  <si>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</si>
  <si>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</si>
  <si>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</si>
  <si>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</si>
  <si>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</si>
  <si>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</si>
  <si>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</si>
  <si>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</si>
  <si>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</si>
  <si>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</si>
  <si>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</si>
  <si>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</si>
  <si>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</si>
  <si>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</si>
  <si>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</si>
  <si>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</si>
  <si>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</si>
  <si>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</si>
  <si>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</si>
  <si>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</si>
  <si>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</si>
  <si>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</si>
  <si>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</si>
  <si>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</si>
  <si>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</si>
  <si>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</si>
  <si>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</si>
  <si>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</si>
  <si>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</si>
  <si>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</si>
  <si>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</si>
  <si>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</si>
  <si>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</si>
  <si>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</si>
  <si>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</si>
  <si>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</si>
  <si>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</si>
  <si>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</si>
  <si>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</si>
  <si>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</si>
  <si>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</si>
  <si>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</si>
  <si>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</si>
  <si>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</si>
  <si>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</si>
  <si>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</si>
  <si>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</si>
  <si>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</si>
  <si>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</si>
  <si>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</si>
  <si>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</si>
  <si>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</si>
  <si>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</si>
  <si>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</si>
  <si>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</si>
  <si>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</si>
  <si>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</si>
  <si>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</si>
  <si>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</si>
  <si>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</si>
  <si>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</si>
  <si>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</si>
  <si>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</si>
  <si>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</si>
  <si>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</si>
  <si>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</si>
  <si>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</si>
  <si>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</si>
  <si>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</si>
  <si>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</si>
  <si>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</si>
  <si>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</si>
  <si>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</si>
  <si>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</si>
  <si>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</si>
  <si>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</si>
  <si>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</si>
  <si>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</si>
  <si>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</si>
  <si>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</si>
  <si>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</si>
  <si>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</si>
  <si>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</si>
  <si>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</si>
  <si>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</si>
  <si>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</si>
  <si>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</si>
  <si>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</si>
  <si>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</si>
  <si>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</si>
  <si>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</si>
  <si>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</si>
  <si>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</si>
  <si>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</si>
  <si>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</si>
  <si>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</si>
  <si>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</si>
  <si>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</si>
  <si>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</si>
  <si>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</si>
  <si>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</si>
  <si>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</si>
  <si>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</si>
  <si>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</si>
  <si>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</si>
  <si>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</si>
  <si>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</si>
  <si>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</si>
  <si>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</si>
  <si>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</si>
  <si>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</si>
  <si>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</si>
  <si>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</si>
  <si>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MG Chemicals Ltd</t>
  </si>
  <si>
    <t>1210 Corporate Drive, Burlington, Ontario L7L 5R6 CANADA</t>
  </si>
  <si>
    <t>Michel Hachey</t>
  </si>
  <si>
    <t>michel.hachey@mgchemicals.com</t>
  </si>
  <si>
    <t>+1-905-331-1396 x1027</t>
  </si>
  <si>
    <t>Director of Regulatory Affairs</t>
  </si>
  <si>
    <t>Per MG or supplier products formulation batch cards (Bill of Materials), no tantalum</t>
  </si>
  <si>
    <t>Per MG or supplier products formulation batch cards (Bill of Materials), no gold</t>
  </si>
  <si>
    <t>Per MG or supplier products formulation batch cards (Bill of Materials), no tungsten</t>
  </si>
  <si>
    <t xml:space="preserve">The EICC/CFSI allows for approved concentrates to be responsibly sourced from the DRC and surrounding covered areas.  Smelters that source these approved concentrates from these areas are considered "approved, level 3 smelters" for CFSI and reporting purposes. Our policy follows the  Dodd Frank legislation and corresponding CFSI approved smelters, and therefore may source material from approved level 3 smelters.   
</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</si>
  <si>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t>
  </si>
  <si>
    <t>100%</t>
  </si>
  <si>
    <t>All suppliers for 3TG containing ingredients have provided updated CMRTs.</t>
  </si>
  <si>
    <t>All smelters identified by each supplier are listed.</t>
  </si>
  <si>
    <t>I have provided all applicable information available</t>
  </si>
  <si>
    <t>https://www.mgchemicals.com/downloads/compliance/MG-Conflict-Mineral-Policy-Statement.pdf</t>
  </si>
  <si>
    <t xml:space="preserve">As well as the supplier declarations, all suplier smelter were cross-checked against the list of compliant smelters posted on the CFSI site.  http://www.conflictfreesourcing.org/tin-conflict-free-smelters/   
</t>
  </si>
  <si>
    <t>I collect CFSI CMRTs from our direct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</si>
</sst>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chel.hachey@mgchemic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gchemicals.com/downloads/compliance/MG-Conflict-Mineral-Policy-Statement.pdf" TargetMode="External"/><Relationship Id="rId4" Type="http://schemas.openxmlformats.org/officeDocument/2006/relationships/hyperlink" Target="mailto:michel.hachey@mgchemic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65"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5363284-0A73-4F5B-ACC9-78AC6F63FBE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4095A44-FFBA-45E1-A14A-FD078439F44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45084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t="s">
        <v>15801</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t="s">
        <v>15802</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t="s">
        <v>15803</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15806</v>
      </c>
      <c r="E57" s="348"/>
      <c r="F57" s="47"/>
      <c r="G57" s="328" t="s">
        <v>15807</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t="s">
        <v>15808</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t="s">
        <v>15809</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15810</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15811</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15812</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6E5093B-B919-4A55-9E03-CE99C7F4E8D3}"/>
    <hyperlink ref="D20" r:id="rId4" xr:uid="{D4284307-C125-4A67-9419-DF57AA0653C4}"/>
    <hyperlink ref="G77" r:id="rId5" xr:uid="{B1D16F75-6C46-442D-9B5E-CD946A978EE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9" sqref="D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772</v>
      </c>
      <c r="B5" s="182" t="str">
        <f ca="1">IF(LEN(A5)=0,"",INDEX('Smelter Look-up'!$A:$A,MATCH($A5,'Smelter Look-up'!$E:$E,0)))</f>
        <v>Tin</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24"/>
      <c r="O5" s="224"/>
      <c r="P5" s="185"/>
      <c r="Q5" s="225"/>
      <c r="R5" s="182" t="str">
        <f ca="1">IF(ISERROR($V5),"",OFFSET('Smelter Look-up'!$C$4,$V5-4,0)&amp;"")</f>
        <v>Mineracao Taboca S.A.</v>
      </c>
      <c r="S5" s="181" t="str">
        <f t="shared" ref="S5" ca="1" si="0">IF(B5="","",IF(ISERROR(MATCH($E5,CL,0)),"Unknown",INDIRECT("'C'!$A$"&amp;MATCH($E5,CL,0)+1)))</f>
        <v>BR</v>
      </c>
      <c r="T5" s="181" t="str">
        <f ca="1">IF(B5="","",IF(ISERROR(MATCH($J5,SorP!$B$1:$B$6279,0)),"",INDIRECT("'SorP'!$A$"&amp;MATCH($S5&amp;$J5,SorP!C:C,0))))</f>
        <v>BR-SP</v>
      </c>
      <c r="U5" s="201"/>
      <c r="V5" s="226">
        <f ca="1">IF(C5="",NA(),IF(OR(C5="Smelter not listed",C5="Smelter not yet identified"),MATCH($B5&amp;$D5,'Smelter Look-up'!$J:$J,0),MATCH($B5&amp;$C5,'Smelter Look-up'!$J:$J,0)))</f>
        <v>465</v>
      </c>
      <c r="X5" s="227">
        <f t="shared" ref="X5" ca="1" si="1">IF(AND(C5="Smelter not listed",OR(LEN(D5)=0,LEN(E5)=0)),1,0)</f>
        <v>0</v>
      </c>
      <c r="AB5" s="228" t="str">
        <f t="shared" ref="AB5" ca="1" si="2">B5&amp;C5</f>
        <v>TinMineracao Taboca S.A.</v>
      </c>
    </row>
    <row r="6" spans="1:34" s="227" customFormat="1" ht="19.899999999999999" customHeight="1">
      <c r="A6" s="262" t="s">
        <v>764</v>
      </c>
      <c r="B6" s="182" t="str">
        <f ca="1">IF(LEN(A6)=0,"",INDEX('Smelter Look-up'!$A:$A,MATCH($A6,'Smelter Look-up'!$E:$E,0)))</f>
        <v>Tin</v>
      </c>
      <c r="C6" s="186" t="str">
        <f ca="1">IF(LEN(A6)=0,"",INDEX('Smelter Look-up'!$C:$C,MATCH($A6,'Smelter Look-up'!$E:$E,0)))</f>
        <v>EM Vinto</v>
      </c>
      <c r="D6" s="230"/>
      <c r="E6" s="182" t="str">
        <f ca="1">IF(ISERROR($V6),"",OFFSET('Smelter Look-up'!$D$4,$V6-4,0)&amp;"")</f>
        <v>BOLIVIA (PLURINATIONAL STATE OF)</v>
      </c>
      <c r="F6" s="182" t="str">
        <f ca="1">IF(ISERROR($V6),"",OFFSET('Smelter Look-up'!$E$4,$V6-4,0))</f>
        <v>CID000438</v>
      </c>
      <c r="G6" s="182" t="str">
        <f ca="1">IF(C6=$X$4,IF(ISERROR($V6),"Enter smelter details","RMI"),IF(ISERROR($V6),"",OFFSET('Smelter Look-up'!$F$4,$V6-4,0)))</f>
        <v>RMI</v>
      </c>
      <c r="H6" s="183">
        <f ca="1">IF(ISERROR($V6),"",OFFSET('Smelter Look-up'!$G$4,$V6-4,0))</f>
        <v>0</v>
      </c>
      <c r="I6" s="184" t="str">
        <f ca="1">IF(ISERROR($V6),"",OFFSET('Smelter Look-up'!$H$4,$V6-4,0))</f>
        <v>Oruro</v>
      </c>
      <c r="J6" s="184" t="str">
        <f ca="1">IF(ISERROR($V6),"",OFFSET('Smelter Look-up'!$I$4,$V6-4,0))</f>
        <v>Oruro</v>
      </c>
      <c r="K6" s="224"/>
      <c r="L6" s="224"/>
      <c r="M6" s="224"/>
      <c r="N6" s="224"/>
      <c r="O6" s="224"/>
      <c r="P6" s="185"/>
      <c r="Q6" s="225"/>
      <c r="R6" s="182" t="str">
        <f ca="1">IF(ISERROR($V6),"",OFFSET('Smelter Look-up'!$C$4,$V6-4,0)&amp;"")</f>
        <v>EM Vinto</v>
      </c>
      <c r="S6" s="181" t="str">
        <f t="shared" ref="S6:S37" ca="1" si="3">IF(B6="","",IF(ISERROR(MATCH($E6,CL,0)),"Unknown",INDIRECT("'C'!$A$"&amp;MATCH($E6,CL,0)+1)))</f>
        <v>BO</v>
      </c>
      <c r="T6" s="181" t="str">
        <f ca="1">IF(B6="","",IF(ISERROR(MATCH($J6,SorP!$B$1:$B$6279,0)),"",INDIRECT("'SorP'!$A$"&amp;MATCH($S6&amp;$J6,SorP!C:C,0))))</f>
        <v>BO-O</v>
      </c>
      <c r="U6" s="201"/>
      <c r="V6" s="226">
        <f ca="1">IF(C6="",NA(),IF(OR(C6="Smelter not listed",C6="Smelter not yet identified"),MATCH($B6&amp;$D6,'Smelter Look-up'!$J:$J,0),MATCH($B6&amp;$C6,'Smelter Look-up'!$J:$J,0)))</f>
        <v>421</v>
      </c>
      <c r="X6" s="227">
        <f t="shared" ref="X6:X37" ca="1" si="4">IF(AND(C6="Smelter not listed",OR(LEN(D6)=0,LEN(E6)=0)),1,0)</f>
        <v>0</v>
      </c>
      <c r="AB6" s="228" t="str">
        <f t="shared" ref="AB6:AB37" ca="1" si="5">B6&amp;C6</f>
        <v>TinEM Vinto</v>
      </c>
    </row>
    <row r="7" spans="1:34" s="227" customFormat="1" ht="19.899999999999999" customHeight="1">
      <c r="A7" s="262" t="s">
        <v>771</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 ca="1">IF(C7="",NA(),IF(OR(C7="Smelter not listed",C7="Smelter not yet identified"),MATCH($B7&amp;$D7,'Smelter Look-up'!$J:$J,0),MATCH($B7&amp;$C7,'Smelter Look-up'!$J:$J,0)))</f>
        <v>458</v>
      </c>
      <c r="X7" s="227">
        <f t="shared" ca="1" si="4"/>
        <v>0</v>
      </c>
      <c r="AB7" s="228" t="str">
        <f t="shared" ca="1" si="5"/>
        <v>TinMalaysia Smelting Corporation (MSC)</v>
      </c>
    </row>
    <row r="8" spans="1:34" s="227" customFormat="1" ht="19.899999999999999" customHeight="1">
      <c r="A8" s="262" t="s">
        <v>784</v>
      </c>
      <c r="B8" s="182" t="str">
        <f ca="1">IF(LEN(A8)=0,"",INDEX('Smelter Look-up'!$A:$A,MATCH($A8,'Smelter Look-up'!$E:$E,0)))</f>
        <v>Tin</v>
      </c>
      <c r="C8" s="186" t="str">
        <f ca="1">IF(LEN(A8)=0,"",INDEX('Smelter Look-up'!$C:$C,MATCH($A8,'Smelter Look-up'!$E:$E,0)))</f>
        <v>Thaisarco</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3"/>
        <v>TH</v>
      </c>
      <c r="T8" s="181" t="str">
        <f ca="1">IF(B8="","",IF(ISERROR(MATCH($J8,SorP!$B$1:$B$6279,0)),"",INDIRECT("'SorP'!$A$"&amp;MATCH($S8&amp;$J8,SorP!C:C,0))))</f>
        <v>TH-83</v>
      </c>
      <c r="U8" s="201"/>
      <c r="V8" s="226">
        <f ca="1">IF(C8="",NA(),IF(OR(C8="Smelter not listed",C8="Smelter not yet identified"),MATCH($B8&amp;$D8,'Smelter Look-up'!$J:$J,0),MATCH($B8&amp;$C8,'Smelter Look-up'!$J:$J,0)))</f>
        <v>526</v>
      </c>
      <c r="X8" s="227">
        <f t="shared" ca="1" si="4"/>
        <v>0</v>
      </c>
      <c r="AB8" s="228" t="str">
        <f t="shared" ca="1" si="5"/>
        <v>TinThaisarco</v>
      </c>
    </row>
    <row r="9" spans="1:34" s="227" customFormat="1" ht="19.899999999999999" customHeight="1">
      <c r="A9" s="262" t="s">
        <v>800</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25"/>
      <c r="R9" s="182" t="str">
        <f ca="1">IF(ISERROR($V9),"",OFFSET('Smelter Look-up'!$C$4,$V9-4,0)&amp;"")</f>
        <v>PT Timah Tbk Kundur</v>
      </c>
      <c r="S9" s="181" t="str">
        <f t="shared" ca="1" si="3"/>
        <v>ID</v>
      </c>
      <c r="T9" s="181" t="str">
        <f ca="1">IF(B9="","",IF(ISERROR(MATCH($J9,SorP!$B$1:$B$6279,0)),"",INDIRECT("'SorP'!$A$"&amp;MATCH($S9&amp;$J9,SorP!C:C,0))))</f>
        <v>ID-RI</v>
      </c>
      <c r="U9" s="201"/>
      <c r="V9" s="226">
        <f ca="1">IF(C9="",NA(),IF(OR(C9="Smelter not listed",C9="Smelter not yet identified"),MATCH($B9&amp;$D9,'Smelter Look-up'!$J:$J,0),MATCH($B9&amp;$C9,'Smelter Look-up'!$J:$J,0)))</f>
        <v>513</v>
      </c>
      <c r="X9" s="227">
        <f t="shared" ca="1" si="4"/>
        <v>0</v>
      </c>
      <c r="AB9" s="228" t="str">
        <f t="shared" ca="1" si="5"/>
        <v>TinPT Timah Tbk Kundur</v>
      </c>
    </row>
    <row r="10" spans="1:34" s="227" customFormat="1" ht="19.899999999999999" customHeight="1">
      <c r="A10" s="262" t="s">
        <v>781</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25"/>
      <c r="R10" s="182" t="str">
        <f ca="1">IF(ISERROR($V10),"",OFFSET('Smelter Look-up'!$C$4,$V10-4,0)&amp;"")</f>
        <v>PT Timah Tbk Mentok</v>
      </c>
      <c r="S10" s="181" t="str">
        <f t="shared" ca="1" si="3"/>
        <v>ID</v>
      </c>
      <c r="T10" s="181" t="str">
        <f ca="1">IF(B10="","",IF(ISERROR(MATCH($J10,SorP!$B$1:$B$6279,0)),"",INDIRECT("'SorP'!$A$"&amp;MATCH($S10&amp;$J10,SorP!C:C,0))))</f>
        <v>ID-BB</v>
      </c>
      <c r="U10" s="201"/>
      <c r="V10" s="226">
        <f ca="1">IF(C10="",NA(),IF(OR(C10="Smelter not listed",C10="Smelter not yet identified"),MATCH($B10&amp;$D10,'Smelter Look-up'!$J:$J,0),MATCH($B10&amp;$C10,'Smelter Look-up'!$J:$J,0)))</f>
        <v>514</v>
      </c>
      <c r="X10" s="227">
        <f t="shared" ca="1" si="4"/>
        <v>0</v>
      </c>
      <c r="AB10" s="228" t="str">
        <f t="shared" ca="1" si="5"/>
        <v>TinPT Timah Tbk Mentok</v>
      </c>
    </row>
    <row r="11" spans="1:34" s="227" customFormat="1" ht="19.899999999999999" customHeight="1">
      <c r="A11" s="262" t="s">
        <v>1815</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 ca="1">IF(C11="",NA(),IF(OR(C11="Smelter not listed",C11="Smelter not yet identified"),MATCH($B11&amp;$D11,'Smelter Look-up'!$J:$J,0),MATCH($B11&amp;$C11,'Smelter Look-up'!$J:$J,0)))</f>
        <v>394</v>
      </c>
      <c r="X11" s="227">
        <f t="shared" ca="1" si="4"/>
        <v>0</v>
      </c>
      <c r="AB11" s="228" t="str">
        <f t="shared" ca="1" si="5"/>
        <v>TinAurubis Beerse</v>
      </c>
    </row>
    <row r="12" spans="1:34" s="227" customFormat="1" ht="19.899999999999999" customHeight="1">
      <c r="A12" s="262" t="s">
        <v>785</v>
      </c>
      <c r="B12" s="182" t="str">
        <f ca="1">IF(LEN(A12)=0,"",INDEX('Smelter Look-up'!$A:$A,MATCH($A12,'Smelter Look-up'!$E:$E,0)))</f>
        <v>Tin</v>
      </c>
      <c r="C12" s="186" t="str">
        <f ca="1">IF(LEN(A12)=0,"",INDEX('Smelter Look-up'!$C:$C,MATCH($A12,'Smelter Look-up'!$E:$E,0)))</f>
        <v>White Solder Metalurgia e Mineracao Ltda.</v>
      </c>
      <c r="D12" s="230"/>
      <c r="E12" s="182" t="str">
        <f ca="1">IF(ISERROR($V12),"",OFFSET('Smelter Look-up'!$D$4,$V12-4,0)&amp;"")</f>
        <v>BRAZIL</v>
      </c>
      <c r="F12" s="182" t="str">
        <f ca="1">IF(ISERROR($V12),"",OFFSET('Smelter Look-up'!$E$4,$V12-4,0))</f>
        <v>CID002036</v>
      </c>
      <c r="G12" s="182" t="str">
        <f ca="1">IF(C12=$X$4,IF(ISERROR($V12),"Enter smelter details","RMI"),IF(ISERROR($V12),"",OFFSET('Smelter Look-up'!$F$4,$V12-4,0)))</f>
        <v>RMI</v>
      </c>
      <c r="H12" s="183">
        <f ca="1">IF(ISERROR($V12),"",OFFSET('Smelter Look-up'!$G$4,$V12-4,0))</f>
        <v>0</v>
      </c>
      <c r="I12" s="184" t="str">
        <f ca="1">IF(ISERROR($V12),"",OFFSET('Smelter Look-up'!$H$4,$V12-4,0))</f>
        <v>Ariquemes</v>
      </c>
      <c r="J12" s="184" t="str">
        <f ca="1">IF(ISERROR($V12),"",OFFSET('Smelter Look-up'!$I$4,$V12-4,0))</f>
        <v>Rondônia</v>
      </c>
      <c r="K12" s="224"/>
      <c r="L12" s="224"/>
      <c r="M12" s="224"/>
      <c r="N12" s="224"/>
      <c r="O12" s="224"/>
      <c r="P12" s="185"/>
      <c r="Q12" s="225"/>
      <c r="R12" s="182" t="str">
        <f ca="1">IF(ISERROR($V12),"",OFFSET('Smelter Look-up'!$C$4,$V12-4,0)&amp;"")</f>
        <v>White Solder Metalurgia e Mineracao Ltda.</v>
      </c>
      <c r="S12" s="181" t="str">
        <f t="shared" ca="1" si="3"/>
        <v>BR</v>
      </c>
      <c r="T12" s="181" t="str">
        <f ca="1">IF(B12="","",IF(ISERROR(MATCH($J12,SorP!$B$1:$B$6279,0)),"",INDIRECT("'SorP'!$A$"&amp;MATCH($S12&amp;$J12,SorP!C:C,0))))</f>
        <v>BR-RO</v>
      </c>
      <c r="U12" s="201"/>
      <c r="V12" s="226">
        <f ca="1">IF(C12="",NA(),IF(OR(C12="Smelter not listed",C12="Smelter not yet identified"),MATCH($B12&amp;$D12,'Smelter Look-up'!$J:$J,0),MATCH($B12&amp;$C12,'Smelter Look-up'!$J:$J,0)))</f>
        <v>535</v>
      </c>
      <c r="X12" s="227">
        <f t="shared" ca="1" si="4"/>
        <v>0</v>
      </c>
      <c r="AB12" s="228" t="str">
        <f t="shared" ca="1" si="5"/>
        <v>TinWhite Solder Metalurgia e Mineracao Ltda.</v>
      </c>
    </row>
    <row r="13" spans="1:34" s="227" customFormat="1" ht="19.899999999999999" customHeight="1">
      <c r="A13" s="262" t="s">
        <v>773</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3"/>
        <v>PE</v>
      </c>
      <c r="T13" s="181" t="str">
        <f ca="1">IF(B13="","",IF(ISERROR(MATCH($J13,SorP!$B$1:$B$6279,0)),"",INDIRECT("'SorP'!$A$"&amp;MATCH($S13&amp;$J13,SorP!C:C,0))))</f>
        <v>PE-ICA</v>
      </c>
      <c r="U13" s="201"/>
      <c r="V13" s="226">
        <f ca="1">IF(C13="",NA(),IF(OR(C13="Smelter not listed",C13="Smelter not yet identified"),MATCH($B13&amp;$D13,'Smelter Look-up'!$J:$J,0),MATCH($B13&amp;$C13,'Smelter Look-up'!$J:$J,0)))</f>
        <v>470</v>
      </c>
      <c r="X13" s="227">
        <f t="shared" ca="1" si="4"/>
        <v>0</v>
      </c>
      <c r="AB13" s="228" t="str">
        <f t="shared" ca="1" si="5"/>
        <v>TinMinsur</v>
      </c>
    </row>
    <row r="14" spans="1:34" s="227" customFormat="1" ht="19.899999999999999" customHeight="1">
      <c r="A14" s="262" t="s">
        <v>13184</v>
      </c>
      <c r="B14" s="182" t="str">
        <f ca="1">IF(LEN(A14)=0,"",INDEX('Smelter Look-up'!$A:$A,MATCH($A14,'Smelter Look-up'!$E:$E,0)))</f>
        <v>Tin</v>
      </c>
      <c r="C14" s="186" t="str">
        <f ca="1">IF(LEN(A14)=0,"",INDEX('Smelter Look-up'!$C:$C,MATCH($A14,'Smelter Look-up'!$E:$E,0)))</f>
        <v>Tin Technology &amp; Refining</v>
      </c>
      <c r="D14" s="230"/>
      <c r="E14" s="182" t="str">
        <f ca="1">IF(ISERROR($V14),"",OFFSET('Smelter Look-up'!$D$4,$V14-4,0)&amp;"")</f>
        <v>UNITED STATES OF AMERICA</v>
      </c>
      <c r="F14" s="182" t="str">
        <f ca="1">IF(ISERROR($V14),"",OFFSET('Smelter Look-up'!$E$4,$V14-4,0))</f>
        <v>CID003325</v>
      </c>
      <c r="G14" s="182" t="str">
        <f ca="1">IF(C14=$X$4,IF(ISERROR($V14),"Enter smelter details","RMI"),IF(ISERROR($V14),"",OFFSET('Smelter Look-up'!$F$4,$V14-4,0)))</f>
        <v>RMI</v>
      </c>
      <c r="H14" s="183">
        <f ca="1">IF(ISERROR($V14),"",OFFSET('Smelter Look-up'!$G$4,$V14-4,0))</f>
        <v>0</v>
      </c>
      <c r="I14" s="184" t="str">
        <f ca="1">IF(ISERROR($V14),"",OFFSET('Smelter Look-up'!$H$4,$V14-4,0))</f>
        <v>West Chester</v>
      </c>
      <c r="J14" s="184" t="str">
        <f ca="1">IF(ISERROR($V14),"",OFFSET('Smelter Look-up'!$I$4,$V14-4,0))</f>
        <v>Pennsylvania</v>
      </c>
      <c r="K14" s="224"/>
      <c r="L14" s="224"/>
      <c r="M14" s="224"/>
      <c r="N14" s="224"/>
      <c r="O14" s="224"/>
      <c r="P14" s="185"/>
      <c r="Q14" s="225"/>
      <c r="R14" s="182" t="str">
        <f ca="1">IF(ISERROR($V14),"",OFFSET('Smelter Look-up'!$C$4,$V14-4,0)&amp;"")</f>
        <v>Tin Technology &amp; Refining</v>
      </c>
      <c r="S14" s="181" t="str">
        <f t="shared" ca="1" si="3"/>
        <v>US</v>
      </c>
      <c r="T14" s="181" t="str">
        <f ca="1">IF(B14="","",IF(ISERROR(MATCH($J14,SorP!$B$1:$B$6279,0)),"",INDIRECT("'SorP'!$A$"&amp;MATCH($S14&amp;$J14,SorP!C:C,0))))</f>
        <v>US-PA</v>
      </c>
      <c r="U14" s="201"/>
      <c r="V14" s="226">
        <f ca="1">IF(C14="",NA(),IF(OR(C14="Smelter not listed",C14="Smelter not yet identified"),MATCH($B14&amp;$D14,'Smelter Look-up'!$J:$J,0),MATCH($B14&amp;$C14,'Smelter Look-up'!$J:$J,0)))</f>
        <v>530</v>
      </c>
      <c r="X14" s="227">
        <f t="shared" ca="1" si="4"/>
        <v>0</v>
      </c>
      <c r="AB14" s="228" t="str">
        <f t="shared" ca="1" si="5"/>
        <v>TinTin Technology &amp; Refining</v>
      </c>
    </row>
    <row r="15" spans="1:34" s="227" customFormat="1" ht="19.899999999999999" customHeight="1">
      <c r="A15" s="262" t="s">
        <v>770</v>
      </c>
      <c r="B15" s="182" t="str">
        <f ca="1">IF(LEN(A15)=0,"",INDEX('Smelter Look-up'!$A:$A,MATCH($A15,'Smelter Look-up'!$E:$E,0)))</f>
        <v>Tin</v>
      </c>
      <c r="C15" s="186" t="str">
        <f ca="1">IF(LEN(A15)=0,"",INDEX('Smelter Look-up'!$C:$C,MATCH($A15,'Smelter Look-up'!$E:$E,0)))</f>
        <v>China Tin Group Co., Ltd.</v>
      </c>
      <c r="D15" s="230"/>
      <c r="E15" s="182" t="str">
        <f ca="1">IF(ISERROR($V15),"",OFFSET('Smelter Look-up'!$D$4,$V15-4,0)&amp;"")</f>
        <v>CHINA</v>
      </c>
      <c r="F15" s="182" t="str">
        <f ca="1">IF(ISERROR($V15),"",OFFSET('Smelter Look-up'!$E$4,$V15-4,0))</f>
        <v>CID001070</v>
      </c>
      <c r="G15" s="182" t="str">
        <f ca="1">IF(C15=$X$4,IF(ISERROR($V15),"Enter smelter details","RMI"),IF(ISERROR($V15),"",OFFSET('Smelter Look-up'!$F$4,$V15-4,0)))</f>
        <v>RMI</v>
      </c>
      <c r="H15" s="183">
        <f ca="1">IF(ISERROR($V15),"",OFFSET('Smelter Look-up'!$G$4,$V15-4,0))</f>
        <v>0</v>
      </c>
      <c r="I15" s="184" t="str">
        <f ca="1">IF(ISERROR($V15),"",OFFSET('Smelter Look-up'!$H$4,$V15-4,0))</f>
        <v>Laibin</v>
      </c>
      <c r="J15" s="184" t="str">
        <f ca="1">IF(ISERROR($V15),"",OFFSET('Smelter Look-up'!$I$4,$V15-4,0))</f>
        <v>Guangxi Zhuangzu Zizhiqu</v>
      </c>
      <c r="K15" s="224"/>
      <c r="L15" s="224"/>
      <c r="M15" s="224"/>
      <c r="N15" s="224"/>
      <c r="O15" s="224"/>
      <c r="P15" s="185"/>
      <c r="Q15" s="225"/>
      <c r="R15" s="182" t="str">
        <f ca="1">IF(ISERROR($V15),"",OFFSET('Smelter Look-up'!$C$4,$V15-4,0)&amp;"")</f>
        <v>China Tin Group Co., Ltd.</v>
      </c>
      <c r="S15" s="181" t="str">
        <f t="shared" ca="1" si="3"/>
        <v>CN</v>
      </c>
      <c r="T15" s="181" t="str">
        <f ca="1">IF(B15="","",IF(ISERROR(MATCH($J15,SorP!$B$1:$B$6279,0)),"",INDIRECT("'SorP'!$A$"&amp;MATCH($S15&amp;$J15,SorP!C:C,0))))</f>
        <v>CN-GX</v>
      </c>
      <c r="U15" s="201"/>
      <c r="V15" s="226">
        <f ca="1">IF(C15="",NA(),IF(OR(C15="Smelter not listed",C15="Smelter not yet identified"),MATCH($B15&amp;$D15,'Smelter Look-up'!$J:$J,0),MATCH($B15&amp;$C15,'Smelter Look-up'!$J:$J,0)))</f>
        <v>403</v>
      </c>
      <c r="X15" s="227">
        <f t="shared" ca="1" si="4"/>
        <v>0</v>
      </c>
      <c r="AB15" s="228" t="str">
        <f t="shared" ca="1" si="5"/>
        <v>TinChina Tin Group Co., Ltd.</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24D5F4E-6801-4108-B19C-C0F29CD55CB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2" sqref="A2"/>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MG Chemicals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Michel Hachey</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michel.hachey@mgchemicals.com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+1-905-331-1396 x1027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Michel Hachey</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michel.hachey@mgchemicals.com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45084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https://www.mgchemicals.com/downloads/compliance/MG-Conflict-Mineral-Policy-Statement.pdf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Michel Hachey</cp:lastModifiedBy>
  <cp:lastPrinted>2015-04-21T20:47:43Z</cp:lastPrinted>
  <dcterms:created xsi:type="dcterms:W3CDTF">2010-06-21T21:00:23Z</dcterms:created>
  <dcterms:modified xsi:type="dcterms:W3CDTF">2023-06-07T14:14:26Z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